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Form-16 Old Regime" sheetId="5" r:id="rId1"/>
    <sheet name="Form-16 New Regime" sheetId="6" r:id="rId2"/>
    <sheet name="Beneficial Scheme" sheetId="7" r:id="rId3"/>
  </sheets>
  <definedNames>
    <definedName name="_xlnm.Print_Area" localSheetId="1">'Form-16 New Regime'!$A$1:$D$38</definedName>
    <definedName name="_xlnm.Print_Area" localSheetId="0">'Form-16 Old Regime'!$A$1:$I$125</definedName>
  </definedNames>
  <calcPr calcId="152511"/>
</workbook>
</file>

<file path=xl/calcChain.xml><?xml version="1.0" encoding="utf-8"?>
<calcChain xmlns="http://schemas.openxmlformats.org/spreadsheetml/2006/main">
  <c r="G78" i="5" l="1"/>
  <c r="G77" i="5"/>
  <c r="D6" i="6" l="1"/>
  <c r="O26" i="5" l="1"/>
  <c r="O32" i="5" s="1"/>
  <c r="O28" i="5"/>
  <c r="O34" i="5" s="1"/>
  <c r="O33" i="5" l="1"/>
  <c r="O35" i="5"/>
  <c r="I88" i="5"/>
  <c r="D14" i="6"/>
  <c r="G47" i="5" l="1"/>
  <c r="C12" i="6" l="1"/>
  <c r="G76" i="5"/>
  <c r="G71" i="5"/>
  <c r="G63" i="5"/>
  <c r="C9" i="6"/>
  <c r="G64" i="5" l="1"/>
  <c r="D10" i="6" l="1"/>
  <c r="D17" i="6" s="1"/>
  <c r="D25" i="6" s="1"/>
  <c r="H115" i="5"/>
  <c r="G75" i="5"/>
  <c r="G74" i="5"/>
  <c r="G73" i="5"/>
  <c r="G72" i="5"/>
  <c r="G31" i="5"/>
  <c r="D27" i="6" l="1"/>
  <c r="D28" i="6" s="1"/>
  <c r="I93" i="5"/>
  <c r="D35" i="6" s="1"/>
  <c r="I81" i="5"/>
  <c r="E34" i="5"/>
  <c r="D29" i="6" l="1"/>
  <c r="G36" i="5"/>
  <c r="G37" i="5" s="1"/>
  <c r="D31" i="6" l="1"/>
  <c r="D33" i="6" s="1"/>
  <c r="E39" i="5"/>
  <c r="G41" i="5" s="1"/>
  <c r="I42" i="5" s="1"/>
  <c r="I48" i="5" s="1"/>
  <c r="I83" i="5" l="1"/>
  <c r="I85" i="5" s="1"/>
  <c r="D36" i="6"/>
  <c r="C4" i="7" l="1"/>
  <c r="B4" i="7" s="1"/>
  <c r="B36" i="6"/>
  <c r="I86" i="5"/>
  <c r="I87" i="5" s="1"/>
  <c r="I89" i="5" s="1"/>
  <c r="I91" i="5" s="1"/>
  <c r="I95" i="5" s="1"/>
  <c r="C3" i="7" l="1"/>
  <c r="B3" i="7" s="1"/>
  <c r="A95" i="5"/>
</calcChain>
</file>

<file path=xl/comments1.xml><?xml version="1.0" encoding="utf-8"?>
<comments xmlns="http://schemas.openxmlformats.org/spreadsheetml/2006/main">
  <authors>
    <author>Author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Fill the name and address details of employee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Fill the PAN of employee</t>
        </r>
      </text>
    </comment>
    <comment ref="E26" authorId="0" shapeId="0">
      <text>
        <r>
          <rPr>
            <sz val="9"/>
            <color indexed="81"/>
            <rFont val="Tahoma"/>
            <family val="2"/>
          </rPr>
          <t>Enter Gross Salary</t>
        </r>
      </text>
    </comment>
    <comment ref="O27" authorId="0" shapeId="0">
      <text>
        <r>
          <rPr>
            <sz val="9"/>
            <color indexed="81"/>
            <rFont val="Tahoma"/>
            <family val="2"/>
          </rPr>
          <t>Please enter rent paid here for 12 months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>(As per Form No.12BB whereever applicable)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Enter other perq amount</t>
        </r>
      </text>
    </comment>
    <comment ref="A30" authorId="0" shapeId="0">
      <text>
        <r>
          <rPr>
            <sz val="9"/>
            <color indexed="81"/>
            <rFont val="Tahoma"/>
            <family val="2"/>
          </rPr>
          <t>(As per Form No.12BB whereever applicable)</t>
        </r>
      </text>
    </comment>
    <comment ref="E40" authorId="0" shapeId="0">
      <text>
        <r>
          <rPr>
            <sz val="9"/>
            <color indexed="81"/>
            <rFont val="Tahoma"/>
            <family val="2"/>
          </rPr>
          <t>Enter professional Tax here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Enter the no of Child here</t>
        </r>
      </text>
    </comment>
    <comment ref="G45" authorId="0" shapeId="0">
      <text>
        <r>
          <rPr>
            <sz val="9"/>
            <color indexed="81"/>
            <rFont val="Tahoma"/>
            <family val="2"/>
          </rPr>
          <t>Enter the Other Income amount here</t>
        </r>
      </text>
    </comment>
    <comment ref="E47" authorId="0" shapeId="0">
      <text>
        <r>
          <rPr>
            <sz val="9"/>
            <color indexed="81"/>
            <rFont val="Tahoma"/>
            <family val="2"/>
          </rPr>
          <t>Enter the Interest amount paid for house loan</t>
        </r>
      </text>
    </comment>
    <comment ref="K76" authorId="0" shapeId="0">
      <text>
        <r>
          <rPr>
            <sz val="9"/>
            <color indexed="81"/>
            <rFont val="Tahoma"/>
            <family val="2"/>
          </rPr>
          <t>Enter the Age of Assessee</t>
        </r>
      </text>
    </comment>
    <comment ref="K78" authorId="0" shapeId="0">
      <text>
        <r>
          <rPr>
            <sz val="9"/>
            <color indexed="81"/>
            <rFont val="Tahoma"/>
            <family val="2"/>
          </rPr>
          <t>Enter the age of parent</t>
        </r>
      </text>
    </comment>
    <comment ref="H102" authorId="0" shapeId="0">
      <text>
        <r>
          <rPr>
            <sz val="9"/>
            <color indexed="81"/>
            <rFont val="Tahoma"/>
            <family val="2"/>
          </rPr>
          <t>Insert the amount of TDS per month</t>
        </r>
      </text>
    </comment>
  </commentList>
</comments>
</file>

<file path=xl/sharedStrings.xml><?xml version="1.0" encoding="utf-8"?>
<sst xmlns="http://schemas.openxmlformats.org/spreadsheetml/2006/main" count="229" uniqueCount="156">
  <si>
    <t>PAN/GIR No.</t>
  </si>
  <si>
    <t xml:space="preserve">Period </t>
  </si>
  <si>
    <t>From</t>
  </si>
  <si>
    <t>To</t>
  </si>
  <si>
    <t>1. Gross Salary</t>
  </si>
  <si>
    <t>Rs.</t>
  </si>
  <si>
    <t xml:space="preserve">   (d) Total</t>
  </si>
  <si>
    <t xml:space="preserve">2. Less: Allowance to the exent exempt </t>
  </si>
  <si>
    <t xml:space="preserve">             Under Section 10</t>
  </si>
  <si>
    <t xml:space="preserve">         (c ) Education Allowance</t>
  </si>
  <si>
    <t xml:space="preserve">         (d)  Special Allowance</t>
  </si>
  <si>
    <t>3. Balance (1-2)</t>
  </si>
  <si>
    <t>4. Deduction :</t>
  </si>
  <si>
    <t xml:space="preserve">    (a) Standard Deduction    </t>
  </si>
  <si>
    <t xml:space="preserve">    (b) Professional Tax</t>
  </si>
  <si>
    <t>5. Aggregate of 4 [ a to b]</t>
  </si>
  <si>
    <t>6. Income Chargeable Under</t>
  </si>
  <si>
    <t xml:space="preserve">    THE HEAD SALARIES [3 - 5]</t>
  </si>
  <si>
    <t xml:space="preserve">   (B) Less :- Loss from house property</t>
  </si>
  <si>
    <r>
      <t xml:space="preserve">                     </t>
    </r>
    <r>
      <rPr>
        <sz val="11"/>
        <color theme="1"/>
        <rFont val="Calibri"/>
        <family val="2"/>
        <scheme val="minor"/>
      </rPr>
      <t>(Intrest for housing loan) U/s 24</t>
    </r>
  </si>
  <si>
    <t>8. Gross Total Income (6+7)</t>
  </si>
  <si>
    <t>9. Deduction Under (Chapter VI-A)</t>
  </si>
  <si>
    <t>GROSS</t>
  </si>
  <si>
    <t>DEDUCTIBLE</t>
  </si>
  <si>
    <t>AMOUNT</t>
  </si>
  <si>
    <t xml:space="preserve">    (A) Sections 80C, 80CCC and 80CCD</t>
  </si>
  <si>
    <t>(i) PF &amp; VPF Contribution (80C)</t>
  </si>
  <si>
    <t>(ii) Life Insurance Premiums (80C)</t>
  </si>
  <si>
    <t>(iii) Public Provident Fund (PPF)  (80C) Max Rs. 1 Lac</t>
  </si>
  <si>
    <t>(iv) N.S.C (Investment + accrued Int first five year) (80C)</t>
  </si>
  <si>
    <t>(v) Home Loan (Principle Repayment) (80C)</t>
  </si>
  <si>
    <t>(vii) E.L.S.S (Mutual Fund) (80C)</t>
  </si>
  <si>
    <t>(viii) F.D. (5 Years &amp; Above) (80C)</t>
  </si>
  <si>
    <t>(ix) Tax Saving  Infrastructure Bonds  (80C)</t>
  </si>
  <si>
    <t>(x) Other Investment (80C)</t>
  </si>
  <si>
    <t>(xi) Pension Plans (80CCC &amp; 80CCD)</t>
  </si>
  <si>
    <t xml:space="preserve">     (B) Other Sections </t>
  </si>
  <si>
    <t>Section</t>
  </si>
  <si>
    <t>80D</t>
  </si>
  <si>
    <t>(iii) Medical Handicapped (80% or  &gt;80%)</t>
  </si>
  <si>
    <t xml:space="preserve">80DD </t>
  </si>
  <si>
    <t xml:space="preserve">(iv) not less than 40% disabilitiy </t>
  </si>
  <si>
    <t>80U</t>
  </si>
  <si>
    <t>(v) Interest on Education loan for self or dependent</t>
  </si>
  <si>
    <t>80E</t>
  </si>
  <si>
    <t xml:space="preserve"> </t>
  </si>
  <si>
    <t xml:space="preserve">      Aggregate of deductiable amount</t>
  </si>
  <si>
    <t>10. Total Taxable Income  [8-10]</t>
  </si>
  <si>
    <t>11. Tax on Total Income.</t>
  </si>
  <si>
    <t>12. Rebate  u/s - 87A</t>
  </si>
  <si>
    <t>13. Total Tax After Rebate</t>
  </si>
  <si>
    <t>14. Add : Surcharge</t>
  </si>
  <si>
    <t>15. Add : Education cess</t>
  </si>
  <si>
    <t>16. Tax Payable ( 12+13+14)</t>
  </si>
  <si>
    <t>17. Less :-Tax Deducted at Source</t>
  </si>
  <si>
    <t xml:space="preserve">       [15-16]</t>
  </si>
  <si>
    <t>DETAILS OF TAX DEDUCTED AND DEPOSITED INTO CENTRAL GOVERNMENT ACCOUNT</t>
  </si>
  <si>
    <t>Name of Bank &amp; Branch</t>
  </si>
  <si>
    <t>Month of  Salary</t>
  </si>
  <si>
    <t>Date of Deposit</t>
  </si>
  <si>
    <t>BSR Code</t>
  </si>
  <si>
    <t>Amount</t>
  </si>
  <si>
    <t>(Where Tax Deposited)</t>
  </si>
  <si>
    <t>(i) Medical Insurance Premium for Parents</t>
  </si>
  <si>
    <t>(i) Medical Insurance Premium for self and spouce</t>
  </si>
  <si>
    <t>HRA Calculation</t>
  </si>
  <si>
    <t>(a)</t>
  </si>
  <si>
    <t>(b)</t>
  </si>
  <si>
    <t>Actual HRA received</t>
  </si>
  <si>
    <t>Rent Paid - 10% of Salary (Basic + DA)</t>
  </si>
  <si>
    <t>40% of salary (50% in case of Matro City)</t>
  </si>
  <si>
    <t>Rent Paid (p.a.)</t>
  </si>
  <si>
    <t>Basic Salary + Dearness Allowances (p.a.)</t>
  </si>
  <si>
    <t>Actual HRA Received</t>
  </si>
  <si>
    <t>Matro Cities</t>
  </si>
  <si>
    <t>Delhi</t>
  </si>
  <si>
    <t>Mumbai</t>
  </si>
  <si>
    <t>Kolkata</t>
  </si>
  <si>
    <t>Chennai</t>
  </si>
  <si>
    <t>No of Child</t>
  </si>
  <si>
    <t xml:space="preserve">(vi)Donation </t>
  </si>
  <si>
    <t>80G</t>
  </si>
  <si>
    <t>Self Age</t>
  </si>
  <si>
    <t>Parent'age</t>
  </si>
  <si>
    <t>(c)</t>
  </si>
  <si>
    <t>Particulars</t>
  </si>
  <si>
    <t>Income From Salaries</t>
  </si>
  <si>
    <t>Salary</t>
  </si>
  <si>
    <t>Less:</t>
  </si>
  <si>
    <t>Standard Deduction</t>
  </si>
  <si>
    <t>Income From Other Sources</t>
  </si>
  <si>
    <t>Housing Loan Interest</t>
  </si>
  <si>
    <t>Gross Total Income</t>
  </si>
  <si>
    <t>Less: Deduction</t>
  </si>
  <si>
    <t>80C</t>
  </si>
  <si>
    <t>LIC</t>
  </si>
  <si>
    <t>80TTB</t>
  </si>
  <si>
    <t>Total Income</t>
  </si>
  <si>
    <t>Tax on Income</t>
  </si>
  <si>
    <t>Tax Payable</t>
  </si>
  <si>
    <t>(xii) Employee Contribution to NPS (80CCD(1B))</t>
  </si>
  <si>
    <t>Prepared and Developed by:-</t>
  </si>
  <si>
    <r>
      <t xml:space="preserve">7. (A) Add :- </t>
    </r>
    <r>
      <rPr>
        <sz val="9"/>
        <color theme="1"/>
        <rFont val="Calibri"/>
        <family val="2"/>
        <scheme val="minor"/>
      </rPr>
      <t>Any other Income reported by the empolyee</t>
    </r>
  </si>
  <si>
    <t>(vi) Tution Fees For 2 Children  (80C)</t>
  </si>
  <si>
    <t>2024-25</t>
  </si>
  <si>
    <t>Rebate  u/s - 87A</t>
  </si>
  <si>
    <t>Total Tax After Rebate</t>
  </si>
  <si>
    <t>Education cess</t>
  </si>
  <si>
    <t>Less :-Tax Deducted at Source</t>
  </si>
  <si>
    <t xml:space="preserve">   (d) Value of Perquisites U/S 17 (2) </t>
  </si>
  <si>
    <t xml:space="preserve">   (e) Value of Perquisites U/S 17 (3) </t>
  </si>
  <si>
    <t>PAN of Employee:</t>
  </si>
  <si>
    <t xml:space="preserve">   FORM NO 16</t>
  </si>
  <si>
    <t xml:space="preserve">  {See rule 31 (1) (a)}</t>
  </si>
  <si>
    <t>Certificate Under Section 203 of the Income - Tax Act, 1961 for tax deducted</t>
  </si>
  <si>
    <t>at source from income chargeable ander the head " Salaries "</t>
  </si>
  <si>
    <t>Name And Address of Employer</t>
  </si>
  <si>
    <t>TAN</t>
  </si>
  <si>
    <t>TDS Circle where annual return/statement under</t>
  </si>
  <si>
    <t>section 206 is to be filled</t>
  </si>
  <si>
    <t>CIT (TDS)</t>
  </si>
  <si>
    <t>Acknowledgement Nos. of all quarterly statements of TDS under sub-section (3) of section 200 as provided by TIN Facilitation Centre or NSDL web-site</t>
  </si>
  <si>
    <t>Quarter</t>
  </si>
  <si>
    <t>Acknowledgement No.</t>
  </si>
  <si>
    <t>-</t>
  </si>
  <si>
    <t xml:space="preserve">Assessment Year </t>
  </si>
  <si>
    <t>Name of the Employee:</t>
  </si>
  <si>
    <t>Date of Birth:</t>
  </si>
  <si>
    <t>Address of the Employee:</t>
  </si>
  <si>
    <t xml:space="preserve">   (a) Basic Salary + Dearness Allowances (p.a.)</t>
  </si>
  <si>
    <t xml:space="preserve">   (c ) Other Allowances (p.a.)</t>
  </si>
  <si>
    <t xml:space="preserve">   (b) House Rent Allowance (p.a.)</t>
  </si>
  <si>
    <t>Please Fill details for HRA u/s 10(13A) Calculation</t>
  </si>
  <si>
    <t>Total exempt HRA u/s 10(13A)</t>
  </si>
  <si>
    <t xml:space="preserve">         (b)  HRA u/s 10 (13A)</t>
  </si>
  <si>
    <t xml:space="preserve">        Under Chapter VI-A</t>
  </si>
  <si>
    <t xml:space="preserve">533, 5th Floor, Iscon Emporio, </t>
  </si>
  <si>
    <t xml:space="preserve">Next to Star Bazaar, Satellite, </t>
  </si>
  <si>
    <t>Ahmedabad-380015, Gujarat</t>
  </si>
  <si>
    <t>For any query/suggestion please feel free to contact: CA Jigar M Shah +91-98982 67537, jigarshahca@gmail.com</t>
  </si>
  <si>
    <t>Address:</t>
  </si>
  <si>
    <r>
      <rPr>
        <b/>
        <i/>
        <u/>
        <sz val="9"/>
        <color rgb="FF38761D"/>
        <rFont val="Calibri"/>
        <family val="2"/>
        <scheme val="minor"/>
      </rPr>
      <t>Website:</t>
    </r>
    <r>
      <rPr>
        <b/>
        <i/>
        <u/>
        <sz val="9"/>
        <color rgb="FF005392"/>
        <rFont val="Calibri"/>
        <family val="2"/>
        <scheme val="minor"/>
      </rPr>
      <t> </t>
    </r>
    <r>
      <rPr>
        <b/>
        <i/>
        <sz val="9"/>
        <color rgb="FF005392"/>
        <rFont val="Calibri"/>
        <family val="2"/>
        <scheme val="minor"/>
      </rPr>
      <t>www.jigarshahca.in</t>
    </r>
  </si>
  <si>
    <t>Total Tax Deducated Rs.</t>
  </si>
  <si>
    <t>Quarter 1 (Apr-Jun)</t>
  </si>
  <si>
    <t>Quarter 2 (Jul-Sep)</t>
  </si>
  <si>
    <t>Quarter 3 (Oct-Dec)</t>
  </si>
  <si>
    <t>Quarter 4 (Jan-Mar)</t>
  </si>
  <si>
    <t>DETAILS OF SALARY PAID AND ANY OTHER INCOME AND TAX DEDUCTED (Old Regime)</t>
  </si>
  <si>
    <t>As per Old Regime</t>
  </si>
  <si>
    <t>As per New Regime</t>
  </si>
  <si>
    <t>Taxability</t>
  </si>
  <si>
    <t>Tax Payable/Refundable</t>
  </si>
  <si>
    <t>Scheme</t>
  </si>
  <si>
    <t>DETAILS OF SALARY PAID AND ANY OTHER INCOME AND TAX DEDUCTED (New Regime) Section 115BAC</t>
  </si>
  <si>
    <t>(vii) Interest on loan taken for certain house property</t>
  </si>
  <si>
    <t>80EEA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</si>
</sst>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dd/mm/yyyy;@"/>
    <numFmt numFmtId="165" formatCode="_-* #,##0_-;\-* #,##0_-;_-* &quot;-&quot;??_-;_-@_-"/>
    <numFmt numFmtId="166" formatCode="#,##0;[Red]#,##0"/>
    <numFmt numFmtId="167" formatCode="_(* #,##0_);_(* \(#,##0\);_(* &quot;-&quot;??_);_(@_)"/>
    <numFmt numFmtId="168" formatCode="_(* #,##0.0_);_(* \(#,##0.0\);_(* &quot;-&quot;??_);_(@_)"/>
  </numFmts>
  <fonts count="4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Lucida Sans Unicode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b/>
      <sz val="12"/>
      <color rgb="FF002060"/>
      <name val="Arial"/>
      <family val="2"/>
    </font>
    <font>
      <sz val="8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0"/>
      <color rgb="FF456A1C"/>
      <name val="Calibri"/>
      <family val="2"/>
      <scheme val="minor"/>
    </font>
    <font>
      <b/>
      <i/>
      <sz val="12"/>
      <color rgb="FF005392"/>
      <name val="Calibri"/>
      <family val="2"/>
      <scheme val="minor"/>
    </font>
    <font>
      <b/>
      <i/>
      <sz val="10"/>
      <color rgb="FF005392"/>
      <name val="Calibri"/>
      <family val="2"/>
      <scheme val="minor"/>
    </font>
    <font>
      <b/>
      <i/>
      <sz val="9"/>
      <color rgb="FF005392"/>
      <name val="Calibri"/>
      <family val="2"/>
      <scheme val="minor"/>
    </font>
    <font>
      <b/>
      <u/>
      <sz val="12"/>
      <color rgb="FF38761D"/>
      <name val="Times New Roman"/>
      <family val="1"/>
    </font>
    <font>
      <b/>
      <i/>
      <sz val="9"/>
      <color rgb="FF38761D"/>
      <name val="Calibri"/>
      <family val="2"/>
      <scheme val="minor"/>
    </font>
    <font>
      <b/>
      <i/>
      <u/>
      <sz val="10"/>
      <color rgb="FF456A1C"/>
      <name val="Calibri"/>
      <family val="2"/>
      <scheme val="minor"/>
    </font>
    <font>
      <b/>
      <i/>
      <u/>
      <sz val="9"/>
      <color rgb="FF38761D"/>
      <name val="Calibri"/>
      <family val="2"/>
      <scheme val="minor"/>
    </font>
    <font>
      <b/>
      <i/>
      <u/>
      <sz val="9"/>
      <color rgb="FF005392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/>
  </cellStyleXfs>
  <cellXfs count="32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32" xfId="0" applyFont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8" xfId="0" applyBorder="1" applyProtection="1">
      <protection locked="0"/>
    </xf>
    <xf numFmtId="2" fontId="2" fillId="0" borderId="5" xfId="0" applyNumberFormat="1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0" fontId="0" fillId="0" borderId="23" xfId="0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38" xfId="0" applyFont="1" applyBorder="1" applyProtection="1"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7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0" fillId="0" borderId="5" xfId="0" applyBorder="1" applyProtection="1"/>
    <xf numFmtId="165" fontId="0" fillId="0" borderId="0" xfId="1" applyNumberFormat="1" applyFont="1" applyProtection="1">
      <protection locked="0"/>
    </xf>
    <xf numFmtId="0" fontId="11" fillId="0" borderId="0" xfId="2" applyProtection="1">
      <protection locked="0"/>
    </xf>
    <xf numFmtId="0" fontId="8" fillId="0" borderId="45" xfId="0" applyFont="1" applyBorder="1" applyAlignment="1" applyProtection="1">
      <alignment horizontal="center"/>
      <protection locked="0"/>
    </xf>
    <xf numFmtId="165" fontId="8" fillId="0" borderId="46" xfId="1" applyNumberFormat="1" applyFont="1" applyBorder="1" applyAlignment="1" applyProtection="1">
      <alignment horizontal="center"/>
      <protection locked="0"/>
    </xf>
    <xf numFmtId="165" fontId="8" fillId="0" borderId="47" xfId="1" applyNumberFormat="1" applyFont="1" applyBorder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165" fontId="0" fillId="0" borderId="0" xfId="1" applyNumberFormat="1" applyFont="1" applyBorder="1" applyProtection="1">
      <protection locked="0"/>
    </xf>
    <xf numFmtId="165" fontId="0" fillId="0" borderId="5" xfId="1" applyNumberFormat="1" applyFont="1" applyBorder="1" applyProtection="1">
      <protection locked="0"/>
    </xf>
    <xf numFmtId="165" fontId="0" fillId="0" borderId="34" xfId="1" applyNumberFormat="1" applyFont="1" applyBorder="1" applyProtection="1">
      <protection locked="0"/>
    </xf>
    <xf numFmtId="165" fontId="8" fillId="0" borderId="5" xfId="1" applyNumberFormat="1" applyFont="1" applyBorder="1" applyProtection="1">
      <protection locked="0"/>
    </xf>
    <xf numFmtId="166" fontId="0" fillId="0" borderId="0" xfId="1" applyNumberFormat="1" applyFont="1" applyBorder="1" applyProtection="1">
      <protection locked="0"/>
    </xf>
    <xf numFmtId="0" fontId="8" fillId="0" borderId="45" xfId="0" applyFont="1" applyBorder="1" applyProtection="1">
      <protection locked="0"/>
    </xf>
    <xf numFmtId="165" fontId="8" fillId="0" borderId="46" xfId="1" applyNumberFormat="1" applyFont="1" applyBorder="1" applyProtection="1">
      <protection locked="0"/>
    </xf>
    <xf numFmtId="165" fontId="0" fillId="0" borderId="36" xfId="1" applyNumberFormat="1" applyFont="1" applyBorder="1" applyProtection="1">
      <protection locked="0"/>
    </xf>
    <xf numFmtId="165" fontId="0" fillId="0" borderId="40" xfId="1" applyNumberFormat="1" applyFont="1" applyBorder="1" applyProtection="1">
      <protection locked="0"/>
    </xf>
    <xf numFmtId="165" fontId="0" fillId="0" borderId="34" xfId="1" applyNumberFormat="1" applyFont="1" applyBorder="1" applyProtection="1"/>
    <xf numFmtId="165" fontId="0" fillId="0" borderId="0" xfId="1" applyNumberFormat="1" applyFont="1" applyBorder="1" applyProtection="1"/>
    <xf numFmtId="165" fontId="0" fillId="0" borderId="5" xfId="1" applyNumberFormat="1" applyFont="1" applyBorder="1" applyProtection="1"/>
    <xf numFmtId="165" fontId="8" fillId="0" borderId="47" xfId="1" applyNumberFormat="1" applyFont="1" applyBorder="1" applyProtection="1"/>
    <xf numFmtId="165" fontId="0" fillId="0" borderId="5" xfId="1" applyNumberFormat="1" applyFont="1" applyBorder="1" applyAlignment="1" applyProtection="1">
      <alignment horizontal="right"/>
    </xf>
    <xf numFmtId="0" fontId="12" fillId="2" borderId="48" xfId="0" applyFont="1" applyFill="1" applyBorder="1" applyAlignment="1">
      <alignment horizontal="left" wrapText="1"/>
    </xf>
    <xf numFmtId="0" fontId="0" fillId="0" borderId="4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8" xfId="0" applyNumberFormat="1" applyBorder="1" applyProtection="1">
      <protection locked="0"/>
    </xf>
    <xf numFmtId="2" fontId="2" fillId="0" borderId="0" xfId="0" applyNumberFormat="1" applyFont="1" applyBorder="1" applyAlignment="1" applyProtection="1">
      <alignment horizontal="right"/>
    </xf>
    <xf numFmtId="0" fontId="13" fillId="0" borderId="0" xfId="0" applyFont="1" applyBorder="1" applyProtection="1">
      <protection locked="0"/>
    </xf>
    <xf numFmtId="0" fontId="0" fillId="0" borderId="0" xfId="0" applyBorder="1" applyProtection="1"/>
    <xf numFmtId="0" fontId="0" fillId="0" borderId="8" xfId="0" applyBorder="1" applyAlignment="1" applyProtection="1">
      <alignment horizontal="center"/>
    </xf>
    <xf numFmtId="0" fontId="0" fillId="0" borderId="8" xfId="0" applyBorder="1" applyProtection="1"/>
    <xf numFmtId="0" fontId="0" fillId="0" borderId="4" xfId="0" applyBorder="1" applyProtection="1"/>
    <xf numFmtId="0" fontId="2" fillId="0" borderId="4" xfId="0" applyFont="1" applyBorder="1" applyProtection="1"/>
    <xf numFmtId="0" fontId="0" fillId="0" borderId="35" xfId="0" applyBorder="1" applyProtection="1"/>
    <xf numFmtId="0" fontId="1" fillId="0" borderId="36" xfId="0" applyFont="1" applyBorder="1" applyProtection="1"/>
    <xf numFmtId="0" fontId="0" fillId="0" borderId="37" xfId="0" applyBorder="1" applyProtection="1"/>
    <xf numFmtId="0" fontId="2" fillId="0" borderId="1" xfId="0" applyFont="1" applyBorder="1" applyProtection="1"/>
    <xf numFmtId="0" fontId="1" fillId="0" borderId="2" xfId="0" applyFont="1" applyBorder="1" applyProtection="1"/>
    <xf numFmtId="0" fontId="0" fillId="0" borderId="6" xfId="0" applyBorder="1" applyProtection="1"/>
    <xf numFmtId="0" fontId="1" fillId="0" borderId="7" xfId="0" applyFont="1" applyBorder="1" applyProtection="1"/>
    <xf numFmtId="0" fontId="1" fillId="0" borderId="9" xfId="0" applyFont="1" applyBorder="1" applyProtection="1"/>
    <xf numFmtId="0" fontId="9" fillId="0" borderId="0" xfId="0" applyFont="1" applyProtection="1"/>
    <xf numFmtId="0" fontId="0" fillId="0" borderId="36" xfId="0" applyBorder="1" applyProtection="1">
      <protection locked="0"/>
    </xf>
    <xf numFmtId="0" fontId="8" fillId="0" borderId="0" xfId="0" applyFont="1" applyProtection="1"/>
    <xf numFmtId="165" fontId="8" fillId="0" borderId="49" xfId="1" applyNumberFormat="1" applyFont="1" applyBorder="1" applyProtection="1"/>
    <xf numFmtId="1" fontId="0" fillId="0" borderId="0" xfId="0" applyNumberFormat="1" applyProtection="1">
      <protection locked="0"/>
    </xf>
    <xf numFmtId="0" fontId="9" fillId="0" borderId="4" xfId="0" applyFont="1" applyBorder="1" applyProtection="1">
      <protection locked="0"/>
    </xf>
    <xf numFmtId="165" fontId="8" fillId="0" borderId="5" xfId="1" applyNumberFormat="1" applyFont="1" applyBorder="1" applyAlignment="1" applyProtection="1">
      <alignment horizontal="right"/>
    </xf>
    <xf numFmtId="165" fontId="11" fillId="0" borderId="0" xfId="2" applyNumberFormat="1" applyBorder="1" applyProtection="1">
      <protection locked="0"/>
    </xf>
    <xf numFmtId="0" fontId="0" fillId="0" borderId="4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" fillId="0" borderId="6" xfId="0" applyFont="1" applyBorder="1" applyProtection="1">
      <protection locked="0"/>
    </xf>
    <xf numFmtId="0" fontId="0" fillId="0" borderId="17" xfId="0" applyBorder="1" applyProtection="1">
      <protection locked="0"/>
    </xf>
    <xf numFmtId="0" fontId="1" fillId="0" borderId="18" xfId="0" applyFont="1" applyBorder="1" applyProtection="1">
      <protection locked="0"/>
    </xf>
    <xf numFmtId="0" fontId="0" fillId="0" borderId="18" xfId="0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3" xfId="0" applyFont="1" applyBorder="1" applyProtection="1">
      <protection locked="0"/>
    </xf>
    <xf numFmtId="2" fontId="18" fillId="0" borderId="17" xfId="3" applyNumberFormat="1" applyFont="1" applyBorder="1" applyAlignment="1" applyProtection="1">
      <alignment vertical="center" wrapText="1"/>
      <protection locked="0"/>
    </xf>
    <xf numFmtId="2" fontId="3" fillId="0" borderId="4" xfId="3" applyNumberFormat="1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19" fillId="0" borderId="2" xfId="0" applyFont="1" applyBorder="1" applyProtection="1"/>
    <xf numFmtId="0" fontId="20" fillId="0" borderId="2" xfId="0" applyFont="1" applyBorder="1" applyProtection="1"/>
    <xf numFmtId="0" fontId="21" fillId="0" borderId="2" xfId="0" applyFont="1" applyBorder="1" applyProtection="1"/>
    <xf numFmtId="0" fontId="22" fillId="0" borderId="2" xfId="0" applyFont="1" applyBorder="1" applyProtection="1">
      <protection locked="0"/>
    </xf>
    <xf numFmtId="0" fontId="24" fillId="0" borderId="1" xfId="0" applyFont="1" applyBorder="1" applyProtection="1"/>
    <xf numFmtId="0" fontId="1" fillId="0" borderId="0" xfId="0" applyFont="1" applyBorder="1" applyAlignment="1" applyProtection="1">
      <alignment horizontal="center"/>
      <protection locked="0"/>
    </xf>
    <xf numFmtId="0" fontId="27" fillId="0" borderId="2" xfId="0" applyFont="1" applyBorder="1" applyProtection="1"/>
    <xf numFmtId="0" fontId="0" fillId="0" borderId="4" xfId="0" applyBorder="1" applyAlignment="1" applyProtection="1">
      <alignment horizontal="right"/>
    </xf>
    <xf numFmtId="0" fontId="0" fillId="0" borderId="4" xfId="0" quotePrefix="1" applyBorder="1" applyAlignment="1" applyProtection="1">
      <alignment horizontal="right"/>
    </xf>
    <xf numFmtId="0" fontId="0" fillId="0" borderId="35" xfId="0" applyBorder="1" applyAlignment="1" applyProtection="1">
      <alignment horizontal="right"/>
      <protection locked="0"/>
    </xf>
    <xf numFmtId="0" fontId="0" fillId="0" borderId="36" xfId="0" applyBorder="1" applyProtection="1"/>
    <xf numFmtId="1" fontId="0" fillId="0" borderId="40" xfId="0" applyNumberFormat="1" applyBorder="1" applyProtection="1"/>
    <xf numFmtId="1" fontId="0" fillId="0" borderId="5" xfId="0" applyNumberFormat="1" applyBorder="1" applyProtection="1"/>
    <xf numFmtId="0" fontId="26" fillId="0" borderId="40" xfId="0" applyFont="1" applyBorder="1" applyProtection="1"/>
    <xf numFmtId="0" fontId="8" fillId="0" borderId="36" xfId="0" applyFont="1" applyBorder="1" applyProtection="1">
      <protection locked="0"/>
    </xf>
    <xf numFmtId="0" fontId="28" fillId="0" borderId="0" xfId="0" applyFont="1" applyBorder="1" applyProtection="1"/>
    <xf numFmtId="0" fontId="29" fillId="0" borderId="0" xfId="0" applyFont="1" applyBorder="1" applyProtection="1"/>
    <xf numFmtId="0" fontId="30" fillId="0" borderId="0" xfId="0" applyFont="1" applyBorder="1" applyProtection="1"/>
    <xf numFmtId="0" fontId="34" fillId="0" borderId="0" xfId="0" applyFont="1" applyBorder="1" applyProtection="1"/>
    <xf numFmtId="0" fontId="37" fillId="0" borderId="0" xfId="0" applyFont="1" applyBorder="1" applyProtection="1"/>
    <xf numFmtId="0" fontId="8" fillId="3" borderId="45" xfId="0" applyFont="1" applyFill="1" applyBorder="1" applyProtection="1">
      <protection locked="0"/>
    </xf>
    <xf numFmtId="165" fontId="8" fillId="3" borderId="46" xfId="1" applyNumberFormat="1" applyFont="1" applyFill="1" applyBorder="1" applyProtection="1">
      <protection locked="0"/>
    </xf>
    <xf numFmtId="165" fontId="26" fillId="3" borderId="47" xfId="1" applyNumberFormat="1" applyFont="1" applyFill="1" applyBorder="1" applyProtection="1"/>
    <xf numFmtId="0" fontId="1" fillId="0" borderId="0" xfId="0" applyFont="1" applyBorder="1" applyProtection="1"/>
    <xf numFmtId="2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2" fillId="0" borderId="60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0" fillId="0" borderId="60" xfId="0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2" fillId="0" borderId="72" xfId="0" applyFont="1" applyBorder="1" applyAlignment="1" applyProtection="1">
      <alignment horizontal="center"/>
      <protection locked="0"/>
    </xf>
    <xf numFmtId="0" fontId="32" fillId="0" borderId="4" xfId="0" applyFont="1" applyBorder="1"/>
    <xf numFmtId="0" fontId="33" fillId="0" borderId="0" xfId="0" applyFont="1" applyBorder="1"/>
    <xf numFmtId="0" fontId="40" fillId="5" borderId="4" xfId="0" applyFont="1" applyFill="1" applyBorder="1" applyAlignment="1" applyProtection="1">
      <alignment horizontal="center"/>
      <protection locked="0"/>
    </xf>
    <xf numFmtId="0" fontId="40" fillId="5" borderId="0" xfId="0" applyFont="1" applyFill="1" applyBorder="1" applyAlignment="1" applyProtection="1">
      <alignment horizontal="center"/>
      <protection locked="0"/>
    </xf>
    <xf numFmtId="0" fontId="40" fillId="5" borderId="5" xfId="0" applyFont="1" applyFill="1" applyBorder="1" applyAlignment="1" applyProtection="1">
      <alignment horizontal="center"/>
      <protection locked="0"/>
    </xf>
    <xf numFmtId="0" fontId="13" fillId="0" borderId="4" xfId="0" applyFont="1" applyBorder="1" applyProtection="1">
      <protection locked="0"/>
    </xf>
    <xf numFmtId="0" fontId="13" fillId="0" borderId="35" xfId="0" applyFont="1" applyBorder="1" applyProtection="1">
      <protection locked="0"/>
    </xf>
    <xf numFmtId="0" fontId="13" fillId="0" borderId="36" xfId="0" applyFont="1" applyBorder="1" applyProtection="1">
      <protection locked="0"/>
    </xf>
    <xf numFmtId="167" fontId="0" fillId="0" borderId="5" xfId="1" applyNumberFormat="1" applyFont="1" applyBorder="1" applyProtection="1">
      <protection locked="0"/>
    </xf>
    <xf numFmtId="167" fontId="0" fillId="0" borderId="10" xfId="1" applyNumberFormat="1" applyFont="1" applyBorder="1" applyProtection="1"/>
    <xf numFmtId="167" fontId="2" fillId="0" borderId="31" xfId="1" applyNumberFormat="1" applyFont="1" applyBorder="1" applyProtection="1">
      <protection locked="0"/>
    </xf>
    <xf numFmtId="167" fontId="0" fillId="0" borderId="31" xfId="1" applyNumberFormat="1" applyFont="1" applyBorder="1" applyProtection="1">
      <protection locked="0"/>
    </xf>
    <xf numFmtId="167" fontId="2" fillId="0" borderId="10" xfId="1" applyNumberFormat="1" applyFont="1" applyBorder="1" applyProtection="1"/>
    <xf numFmtId="167" fontId="3" fillId="0" borderId="31" xfId="1" applyNumberFormat="1" applyFont="1" applyBorder="1" applyProtection="1"/>
    <xf numFmtId="167" fontId="8" fillId="0" borderId="31" xfId="1" applyNumberFormat="1" applyFont="1" applyBorder="1" applyProtection="1">
      <protection locked="0"/>
    </xf>
    <xf numFmtId="167" fontId="0" fillId="0" borderId="31" xfId="1" applyNumberFormat="1" applyFont="1" applyBorder="1" applyProtection="1"/>
    <xf numFmtId="167" fontId="0" fillId="0" borderId="29" xfId="1" applyNumberFormat="1" applyFont="1" applyBorder="1" applyProtection="1"/>
    <xf numFmtId="167" fontId="0" fillId="0" borderId="10" xfId="1" applyNumberFormat="1" applyFont="1" applyBorder="1" applyProtection="1">
      <protection locked="0"/>
    </xf>
    <xf numFmtId="167" fontId="0" fillId="0" borderId="33" xfId="1" applyNumberFormat="1" applyFont="1" applyBorder="1" applyProtection="1">
      <protection locked="0"/>
    </xf>
    <xf numFmtId="167" fontId="2" fillId="0" borderId="34" xfId="1" applyNumberFormat="1" applyFont="1" applyBorder="1" applyAlignment="1" applyProtection="1">
      <alignment horizontal="right"/>
    </xf>
    <xf numFmtId="167" fontId="1" fillId="0" borderId="9" xfId="1" applyNumberFormat="1" applyFont="1" applyBorder="1" applyProtection="1">
      <protection locked="0"/>
    </xf>
    <xf numFmtId="167" fontId="0" fillId="0" borderId="33" xfId="1" applyNumberFormat="1" applyFont="1" applyBorder="1" applyProtection="1"/>
    <xf numFmtId="167" fontId="0" fillId="0" borderId="41" xfId="1" applyNumberFormat="1" applyFont="1" applyBorder="1" applyProtection="1"/>
    <xf numFmtId="167" fontId="0" fillId="0" borderId="8" xfId="1" applyNumberFormat="1" applyFont="1" applyBorder="1" applyProtection="1">
      <protection locked="0"/>
    </xf>
    <xf numFmtId="167" fontId="2" fillId="0" borderId="31" xfId="1" applyNumberFormat="1" applyFont="1" applyBorder="1" applyProtection="1"/>
    <xf numFmtId="167" fontId="0" fillId="0" borderId="5" xfId="1" applyNumberFormat="1" applyFont="1" applyBorder="1" applyProtection="1"/>
    <xf numFmtId="167" fontId="0" fillId="0" borderId="29" xfId="1" applyNumberFormat="1" applyFont="1" applyBorder="1" applyAlignment="1" applyProtection="1">
      <alignment horizontal="right"/>
    </xf>
    <xf numFmtId="167" fontId="2" fillId="0" borderId="29" xfId="1" applyNumberFormat="1" applyFont="1" applyBorder="1" applyAlignment="1" applyProtection="1">
      <alignment horizontal="right"/>
    </xf>
    <xf numFmtId="167" fontId="38" fillId="3" borderId="5" xfId="1" applyNumberFormat="1" applyFont="1" applyFill="1" applyBorder="1" applyProtection="1"/>
    <xf numFmtId="167" fontId="38" fillId="3" borderId="40" xfId="1" applyNumberFormat="1" applyFont="1" applyFill="1" applyBorder="1" applyProtection="1"/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168" fontId="0" fillId="0" borderId="41" xfId="1" applyNumberFormat="1" applyFont="1" applyBorder="1" applyProtection="1"/>
    <xf numFmtId="168" fontId="0" fillId="0" borderId="31" xfId="1" applyNumberFormat="1" applyFont="1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25" fillId="0" borderId="74" xfId="0" applyFont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25" fillId="0" borderId="73" xfId="0" applyFont="1" applyBorder="1" applyAlignment="1" applyProtection="1">
      <alignment horizontal="center"/>
    </xf>
    <xf numFmtId="2" fontId="3" fillId="0" borderId="50" xfId="3" applyNumberFormat="1" applyFont="1" applyBorder="1" applyAlignment="1" applyProtection="1">
      <alignment horizontal="center" vertical="center" wrapText="1"/>
      <protection locked="0"/>
    </xf>
    <xf numFmtId="2" fontId="3" fillId="0" borderId="13" xfId="3" applyNumberFormat="1" applyFont="1" applyBorder="1" applyAlignment="1" applyProtection="1">
      <alignment horizontal="center" vertical="center" wrapText="1"/>
      <protection locked="0"/>
    </xf>
    <xf numFmtId="2" fontId="3" fillId="0" borderId="61" xfId="3" quotePrefix="1" applyNumberFormat="1" applyFont="1" applyBorder="1" applyAlignment="1" applyProtection="1">
      <alignment horizontal="center" vertical="center" wrapText="1"/>
      <protection locked="0"/>
    </xf>
    <xf numFmtId="2" fontId="3" fillId="0" borderId="61" xfId="3" applyNumberFormat="1" applyFont="1" applyBorder="1" applyAlignment="1" applyProtection="1">
      <alignment horizontal="center" vertical="center" wrapText="1"/>
      <protection locked="0"/>
    </xf>
    <xf numFmtId="2" fontId="3" fillId="0" borderId="68" xfId="3" applyNumberFormat="1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2" fontId="3" fillId="0" borderId="70" xfId="3" quotePrefix="1" applyNumberFormat="1" applyFont="1" applyBorder="1" applyAlignment="1" applyProtection="1">
      <alignment horizontal="center" vertical="center" wrapText="1"/>
      <protection locked="0"/>
    </xf>
    <xf numFmtId="2" fontId="3" fillId="0" borderId="70" xfId="3" applyNumberFormat="1" applyFont="1" applyBorder="1" applyAlignment="1" applyProtection="1">
      <alignment horizontal="center" vertical="center" wrapText="1"/>
      <protection locked="0"/>
    </xf>
    <xf numFmtId="2" fontId="3" fillId="0" borderId="28" xfId="3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14" fontId="2" fillId="0" borderId="27" xfId="0" applyNumberFormat="1" applyFont="1" applyBorder="1" applyAlignment="1" applyProtection="1">
      <alignment horizontal="center"/>
      <protection locked="0"/>
    </xf>
    <xf numFmtId="14" fontId="2" fillId="0" borderId="26" xfId="0" applyNumberFormat="1" applyFont="1" applyBorder="1" applyAlignment="1" applyProtection="1">
      <alignment horizontal="center"/>
      <protection locked="0"/>
    </xf>
    <xf numFmtId="2" fontId="3" fillId="0" borderId="59" xfId="3" applyNumberFormat="1" applyFont="1" applyBorder="1" applyAlignment="1" applyProtection="1">
      <alignment horizontal="center" vertical="center" wrapText="1"/>
      <protection locked="0"/>
    </xf>
    <xf numFmtId="2" fontId="3" fillId="0" borderId="24" xfId="3" applyNumberFormat="1" applyFont="1" applyBorder="1" applyAlignment="1" applyProtection="1">
      <alignment horizontal="center" vertical="center" wrapText="1"/>
      <protection locked="0"/>
    </xf>
    <xf numFmtId="2" fontId="3" fillId="0" borderId="22" xfId="3" applyNumberFormat="1" applyFont="1" applyBorder="1" applyAlignment="1" applyProtection="1">
      <alignment horizontal="center" vertical="center" wrapText="1"/>
      <protection locked="0"/>
    </xf>
    <xf numFmtId="2" fontId="18" fillId="0" borderId="64" xfId="3" applyNumberFormat="1" applyFont="1" applyBorder="1" applyAlignment="1" applyProtection="1">
      <alignment horizontal="center" vertical="center" wrapText="1"/>
      <protection locked="0"/>
    </xf>
    <xf numFmtId="2" fontId="18" fillId="0" borderId="65" xfId="3" applyNumberFormat="1" applyFont="1" applyBorder="1" applyAlignment="1" applyProtection="1">
      <alignment horizontal="center" vertical="center" wrapText="1"/>
      <protection locked="0"/>
    </xf>
    <xf numFmtId="2" fontId="18" fillId="0" borderId="66" xfId="3" applyNumberFormat="1" applyFont="1" applyBorder="1" applyAlignment="1" applyProtection="1">
      <alignment horizontal="center" vertical="center" wrapText="1"/>
      <protection locked="0"/>
    </xf>
    <xf numFmtId="2" fontId="18" fillId="0" borderId="67" xfId="3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wrapText="1"/>
    </xf>
    <xf numFmtId="0" fontId="0" fillId="0" borderId="71" xfId="0" applyBorder="1" applyAlignment="1" applyProtection="1">
      <alignment horizontal="center" wrapText="1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right"/>
      <protection locked="0"/>
    </xf>
    <xf numFmtId="0" fontId="23" fillId="0" borderId="12" xfId="0" applyFont="1" applyBorder="1" applyAlignment="1" applyProtection="1">
      <alignment horizontal="right"/>
      <protection locked="0"/>
    </xf>
    <xf numFmtId="0" fontId="23" fillId="0" borderId="13" xfId="0" applyFont="1" applyBorder="1" applyAlignment="1" applyProtection="1">
      <alignment horizontal="right"/>
      <protection locked="0"/>
    </xf>
    <xf numFmtId="14" fontId="2" fillId="3" borderId="11" xfId="0" applyNumberFormat="1" applyFont="1" applyFill="1" applyBorder="1" applyAlignment="1" applyProtection="1">
      <alignment horizontal="center"/>
      <protection locked="0"/>
    </xf>
    <xf numFmtId="14" fontId="2" fillId="3" borderId="14" xfId="0" applyNumberFormat="1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24" fillId="0" borderId="54" xfId="0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center"/>
    </xf>
    <xf numFmtId="0" fontId="2" fillId="4" borderId="55" xfId="0" applyFont="1" applyFill="1" applyBorder="1" applyAlignment="1" applyProtection="1">
      <alignment horizontal="center" vertical="center"/>
      <protection locked="0"/>
    </xf>
    <xf numFmtId="0" fontId="2" fillId="4" borderId="54" xfId="0" applyFont="1" applyFill="1" applyBorder="1" applyAlignment="1" applyProtection="1">
      <alignment horizontal="center" vertical="center"/>
      <protection locked="0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4" fillId="0" borderId="7" xfId="0" applyFont="1" applyBorder="1" applyAlignment="1" applyProtection="1">
      <alignment horizontal="left"/>
    </xf>
    <xf numFmtId="0" fontId="24" fillId="0" borderId="2" xfId="0" applyFont="1" applyBorder="1" applyAlignment="1" applyProtection="1">
      <alignment horizontal="left"/>
    </xf>
    <xf numFmtId="0" fontId="24" fillId="0" borderId="3" xfId="0" applyFont="1" applyBorder="1" applyAlignment="1" applyProtection="1">
      <alignment horizontal="left"/>
    </xf>
    <xf numFmtId="0" fontId="16" fillId="4" borderId="4" xfId="0" applyFont="1" applyFill="1" applyBorder="1" applyAlignment="1" applyProtection="1">
      <alignment horizontal="left"/>
      <protection locked="0"/>
    </xf>
    <xf numFmtId="0" fontId="16" fillId="4" borderId="0" xfId="0" applyFont="1" applyFill="1" applyBorder="1" applyAlignment="1" applyProtection="1">
      <alignment horizontal="left"/>
      <protection locked="0"/>
    </xf>
    <xf numFmtId="0" fontId="16" fillId="4" borderId="8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8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8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17" fontId="0" fillId="0" borderId="42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4" fontId="0" fillId="0" borderId="42" xfId="0" applyNumberForma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167" fontId="0" fillId="0" borderId="42" xfId="1" applyNumberFormat="1" applyFont="1" applyBorder="1" applyAlignment="1" applyProtection="1">
      <alignment horizontal="center"/>
      <protection locked="0"/>
    </xf>
    <xf numFmtId="167" fontId="0" fillId="0" borderId="49" xfId="1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67" fontId="0" fillId="0" borderId="32" xfId="1" applyNumberFormat="1" applyFont="1" applyBorder="1" applyAlignment="1" applyProtection="1">
      <alignment horizontal="center"/>
      <protection locked="0"/>
    </xf>
    <xf numFmtId="167" fontId="0" fillId="0" borderId="5" xfId="1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/>
    </xf>
    <xf numFmtId="167" fontId="2" fillId="0" borderId="11" xfId="1" applyNumberFormat="1" applyFont="1" applyBorder="1" applyAlignment="1" applyProtection="1">
      <alignment horizontal="center"/>
    </xf>
    <xf numFmtId="167" fontId="2" fillId="0" borderId="14" xfId="1" applyNumberFormat="1" applyFont="1" applyBorder="1" applyAlignment="1" applyProtection="1">
      <alignment horizontal="center"/>
    </xf>
    <xf numFmtId="17" fontId="0" fillId="0" borderId="11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quotePrefix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wrapText="1"/>
    </xf>
    <xf numFmtId="0" fontId="41" fillId="0" borderId="2" xfId="0" applyFont="1" applyBorder="1" applyAlignment="1" applyProtection="1">
      <alignment horizontal="center" wrapText="1"/>
    </xf>
    <xf numFmtId="0" fontId="41" fillId="0" borderId="3" xfId="0" applyFont="1" applyBorder="1" applyAlignment="1" applyProtection="1">
      <alignment horizontal="center" wrapText="1"/>
    </xf>
    <xf numFmtId="0" fontId="39" fillId="0" borderId="1" xfId="0" applyFont="1" applyBorder="1" applyAlignment="1" applyProtection="1">
      <alignment horizontal="center"/>
      <protection locked="0"/>
    </xf>
    <xf numFmtId="0" fontId="39" fillId="0" borderId="2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/>
      <protection locked="0"/>
    </xf>
  </cellXfs>
  <cellStyles count="4">
    <cellStyle name="Comma" xfId="1" builtinId="3"/>
    <cellStyle name="Hyperlink" xfId="2" builtinId="8"/>
    <cellStyle name="Normal" xfId="0" builtinId="0"/>
    <cellStyle name="Normal_Form 16" xfId="3"/>
  </cellStyles>
  <dxfs count="0"/>
  <tableStyles count="0" defaultTableStyle="TableStyleMedium2" defaultPivotStyle="PivotStyleMedium9"/>
  <colors>
    <mruColors>
      <color rgb="FF005392"/>
      <color rgb="FF003296"/>
      <color rgb="FF456A1C"/>
      <color rgb="FF69A12B"/>
      <color rgb="FF004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116</xdr:row>
      <xdr:rowOff>9526</xdr:rowOff>
    </xdr:from>
    <xdr:to>
      <xdr:col>6</xdr:col>
      <xdr:colOff>688082</xdr:colOff>
      <xdr:row>118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22250401"/>
          <a:ext cx="2088257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igarshahca.in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0"/>
  <sheetViews>
    <sheetView tabSelected="1" view="pageBreakPreview" zoomScaleSheetLayoutView="10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A19" sqref="A19"/>
    </sheetView>
  </sheetViews>
  <sheetFormatPr defaultRowHeight="15" x14ac:dyDescent="0.25"/>
  <cols>
    <col min="1" max="1" width="32.42578125" style="1" customWidth="1"/>
    <col min="2" max="2" width="13.7109375" style="1" customWidth="1"/>
    <col min="3" max="3" width="8.28515625" style="1" customWidth="1"/>
    <col min="4" max="4" width="4.7109375" style="1" customWidth="1"/>
    <col min="5" max="5" width="11.5703125" style="1" customWidth="1"/>
    <col min="6" max="6" width="9.140625" style="1"/>
    <col min="7" max="7" width="11" style="1" customWidth="1"/>
    <col min="8" max="8" width="6.42578125" style="1" customWidth="1"/>
    <col min="9" max="9" width="13.28515625" style="1" bestFit="1" customWidth="1"/>
    <col min="10" max="10" width="10.85546875" style="1" customWidth="1"/>
    <col min="11" max="11" width="10.5703125" style="1" customWidth="1"/>
    <col min="12" max="12" width="7" style="1" customWidth="1"/>
    <col min="13" max="13" width="6" style="1" customWidth="1"/>
    <col min="14" max="14" width="36.5703125" style="1" customWidth="1"/>
    <col min="15" max="15" width="10.5703125" style="1" bestFit="1" customWidth="1"/>
    <col min="16" max="17" width="9.140625" style="32"/>
    <col min="18" max="18" width="11.7109375" style="32" bestFit="1" customWidth="1"/>
    <col min="19" max="16384" width="9.140625" style="32"/>
  </cols>
  <sheetData>
    <row r="1" spans="1:9" s="1" customFormat="1" ht="15.75" x14ac:dyDescent="0.25">
      <c r="A1" s="87"/>
      <c r="B1" s="70"/>
      <c r="C1" s="100" t="s">
        <v>112</v>
      </c>
      <c r="D1" s="101"/>
      <c r="E1" s="102"/>
      <c r="F1" s="70"/>
      <c r="G1" s="88"/>
      <c r="H1" s="70"/>
      <c r="I1" s="89"/>
    </row>
    <row r="2" spans="1:9" s="1" customFormat="1" x14ac:dyDescent="0.25">
      <c r="A2" s="64"/>
      <c r="B2" s="123"/>
      <c r="C2" s="61" t="s">
        <v>113</v>
      </c>
      <c r="D2" s="123"/>
      <c r="E2" s="61"/>
      <c r="F2" s="123"/>
      <c r="G2" s="61"/>
      <c r="H2" s="123"/>
      <c r="I2" s="33"/>
    </row>
    <row r="3" spans="1:9" s="1" customFormat="1" x14ac:dyDescent="0.25">
      <c r="A3" s="234" t="s">
        <v>114</v>
      </c>
      <c r="B3" s="235"/>
      <c r="C3" s="235"/>
      <c r="D3" s="235"/>
      <c r="E3" s="235"/>
      <c r="F3" s="235"/>
      <c r="G3" s="235"/>
      <c r="H3" s="235"/>
      <c r="I3" s="236"/>
    </row>
    <row r="4" spans="1:9" s="1" customFormat="1" ht="15.75" thickBot="1" x14ac:dyDescent="0.3">
      <c r="A4" s="234" t="s">
        <v>115</v>
      </c>
      <c r="B4" s="235"/>
      <c r="C4" s="235"/>
      <c r="D4" s="235"/>
      <c r="E4" s="235"/>
      <c r="F4" s="235"/>
      <c r="G4" s="235"/>
      <c r="H4" s="235"/>
      <c r="I4" s="236"/>
    </row>
    <row r="5" spans="1:9" s="1" customFormat="1" x14ac:dyDescent="0.25">
      <c r="A5" s="104" t="s">
        <v>116</v>
      </c>
      <c r="B5" s="103"/>
      <c r="C5" s="4"/>
      <c r="D5" s="90"/>
      <c r="E5" s="237" t="s">
        <v>126</v>
      </c>
      <c r="F5" s="238"/>
      <c r="G5" s="238"/>
      <c r="H5" s="238"/>
      <c r="I5" s="239"/>
    </row>
    <row r="6" spans="1:9" s="1" customFormat="1" ht="15.75" thickBot="1" x14ac:dyDescent="0.3">
      <c r="A6" s="240"/>
      <c r="B6" s="241"/>
      <c r="C6" s="241"/>
      <c r="D6" s="242"/>
      <c r="E6" s="243"/>
      <c r="F6" s="244"/>
      <c r="G6" s="244"/>
      <c r="H6" s="244"/>
      <c r="I6" s="245"/>
    </row>
    <row r="7" spans="1:9" s="1" customFormat="1" x14ac:dyDescent="0.25">
      <c r="A7" s="213"/>
      <c r="B7" s="214"/>
      <c r="C7" s="214"/>
      <c r="D7" s="215"/>
      <c r="E7" s="237" t="s">
        <v>128</v>
      </c>
      <c r="F7" s="238"/>
      <c r="G7" s="238"/>
      <c r="H7" s="238"/>
      <c r="I7" s="239"/>
    </row>
    <row r="8" spans="1:9" s="1" customFormat="1" x14ac:dyDescent="0.25">
      <c r="A8" s="213"/>
      <c r="B8" s="214"/>
      <c r="C8" s="214"/>
      <c r="D8" s="215"/>
      <c r="E8" s="216"/>
      <c r="F8" s="217"/>
      <c r="G8" s="217"/>
      <c r="H8" s="217"/>
      <c r="I8" s="218"/>
    </row>
    <row r="9" spans="1:9" s="1" customFormat="1" x14ac:dyDescent="0.25">
      <c r="A9" s="213"/>
      <c r="B9" s="214"/>
      <c r="C9" s="214"/>
      <c r="D9" s="215"/>
      <c r="E9" s="216"/>
      <c r="F9" s="217"/>
      <c r="G9" s="217"/>
      <c r="H9" s="217"/>
      <c r="I9" s="218"/>
    </row>
    <row r="10" spans="1:9" s="1" customFormat="1" x14ac:dyDescent="0.25">
      <c r="A10" s="219"/>
      <c r="B10" s="220"/>
      <c r="C10" s="220"/>
      <c r="D10" s="220"/>
      <c r="E10" s="221" t="s">
        <v>127</v>
      </c>
      <c r="F10" s="222"/>
      <c r="G10" s="223"/>
      <c r="H10" s="224"/>
      <c r="I10" s="225"/>
    </row>
    <row r="11" spans="1:9" s="1" customFormat="1" x14ac:dyDescent="0.25">
      <c r="A11" s="226" t="s">
        <v>0</v>
      </c>
      <c r="B11" s="195"/>
      <c r="C11" s="227" t="s">
        <v>117</v>
      </c>
      <c r="D11" s="195"/>
      <c r="E11" s="228" t="s">
        <v>111</v>
      </c>
      <c r="F11" s="228"/>
      <c r="G11" s="228"/>
      <c r="H11" s="228"/>
      <c r="I11" s="229"/>
    </row>
    <row r="12" spans="1:9" s="1" customFormat="1" x14ac:dyDescent="0.25">
      <c r="A12" s="230"/>
      <c r="B12" s="231"/>
      <c r="C12" s="231"/>
      <c r="D12" s="231"/>
      <c r="E12" s="232"/>
      <c r="F12" s="232"/>
      <c r="G12" s="232"/>
      <c r="H12" s="232"/>
      <c r="I12" s="233"/>
    </row>
    <row r="13" spans="1:9" s="1" customFormat="1" x14ac:dyDescent="0.25">
      <c r="A13" s="91" t="s">
        <v>118</v>
      </c>
      <c r="B13" s="92"/>
      <c r="C13" s="93"/>
      <c r="D13" s="94"/>
      <c r="E13" s="193" t="s">
        <v>1</v>
      </c>
      <c r="F13" s="194"/>
      <c r="G13" s="194"/>
      <c r="H13" s="194"/>
      <c r="I13" s="211" t="s">
        <v>125</v>
      </c>
    </row>
    <row r="14" spans="1:9" s="1" customFormat="1" x14ac:dyDescent="0.25">
      <c r="A14" s="6" t="s">
        <v>119</v>
      </c>
      <c r="B14" s="30"/>
      <c r="C14" s="31"/>
      <c r="D14" s="95"/>
      <c r="E14" s="195" t="s">
        <v>2</v>
      </c>
      <c r="F14" s="196"/>
      <c r="G14" s="196" t="s">
        <v>3</v>
      </c>
      <c r="H14" s="196"/>
      <c r="I14" s="212"/>
    </row>
    <row r="15" spans="1:9" s="1" customFormat="1" ht="15.75" thickBot="1" x14ac:dyDescent="0.3">
      <c r="A15" s="197" t="s">
        <v>120</v>
      </c>
      <c r="B15" s="198"/>
      <c r="C15" s="198"/>
      <c r="D15" s="199"/>
      <c r="E15" s="200">
        <v>45017</v>
      </c>
      <c r="F15" s="201"/>
      <c r="G15" s="202">
        <v>45382</v>
      </c>
      <c r="H15" s="203"/>
      <c r="I15" s="8" t="s">
        <v>104</v>
      </c>
    </row>
    <row r="16" spans="1:9" s="1" customFormat="1" x14ac:dyDescent="0.25">
      <c r="A16" s="6"/>
      <c r="B16" s="30"/>
      <c r="C16" s="31"/>
      <c r="D16" s="30"/>
      <c r="E16" s="31"/>
      <c r="F16" s="30"/>
      <c r="G16" s="31"/>
      <c r="H16" s="30"/>
      <c r="I16" s="7"/>
    </row>
    <row r="17" spans="1:18" s="1" customFormat="1" ht="30" customHeight="1" thickBot="1" x14ac:dyDescent="0.3">
      <c r="A17" s="204" t="s">
        <v>121</v>
      </c>
      <c r="B17" s="205"/>
      <c r="C17" s="205"/>
      <c r="D17" s="205"/>
      <c r="E17" s="205"/>
      <c r="F17" s="205"/>
      <c r="G17" s="205"/>
      <c r="H17" s="205"/>
      <c r="I17" s="206"/>
    </row>
    <row r="18" spans="1:18" s="1" customFormat="1" x14ac:dyDescent="0.25">
      <c r="A18" s="96"/>
      <c r="B18" s="207" t="s">
        <v>122</v>
      </c>
      <c r="C18" s="208"/>
      <c r="D18" s="209" t="s">
        <v>123</v>
      </c>
      <c r="E18" s="209"/>
      <c r="F18" s="209"/>
      <c r="G18" s="210"/>
      <c r="H18" s="30"/>
      <c r="I18" s="7"/>
    </row>
    <row r="19" spans="1:18" s="1" customFormat="1" x14ac:dyDescent="0.25">
      <c r="A19" s="97"/>
      <c r="B19" s="172" t="s">
        <v>143</v>
      </c>
      <c r="C19" s="173"/>
      <c r="D19" s="174" t="s">
        <v>124</v>
      </c>
      <c r="E19" s="175"/>
      <c r="F19" s="175"/>
      <c r="G19" s="176"/>
      <c r="H19" s="30"/>
      <c r="I19" s="7"/>
    </row>
    <row r="20" spans="1:18" s="1" customFormat="1" x14ac:dyDescent="0.25">
      <c r="A20" s="97"/>
      <c r="B20" s="172" t="s">
        <v>144</v>
      </c>
      <c r="C20" s="173"/>
      <c r="D20" s="174" t="s">
        <v>124</v>
      </c>
      <c r="E20" s="175"/>
      <c r="F20" s="175"/>
      <c r="G20" s="176"/>
      <c r="H20" s="30"/>
      <c r="I20" s="7"/>
    </row>
    <row r="21" spans="1:18" s="1" customFormat="1" x14ac:dyDescent="0.25">
      <c r="A21" s="98"/>
      <c r="B21" s="177" t="s">
        <v>145</v>
      </c>
      <c r="C21" s="178"/>
      <c r="D21" s="174" t="s">
        <v>124</v>
      </c>
      <c r="E21" s="175"/>
      <c r="F21" s="175"/>
      <c r="G21" s="176"/>
      <c r="H21" s="30"/>
      <c r="I21" s="7"/>
    </row>
    <row r="22" spans="1:18" s="1" customFormat="1" ht="15.75" thickBot="1" x14ac:dyDescent="0.3">
      <c r="A22" s="99"/>
      <c r="B22" s="179" t="s">
        <v>146</v>
      </c>
      <c r="C22" s="180"/>
      <c r="D22" s="181" t="s">
        <v>124</v>
      </c>
      <c r="E22" s="182"/>
      <c r="F22" s="182"/>
      <c r="G22" s="183"/>
      <c r="H22" s="30"/>
      <c r="I22" s="7"/>
    </row>
    <row r="23" spans="1:18" s="1" customFormat="1" ht="15" customHeight="1" x14ac:dyDescent="0.25">
      <c r="A23" s="184" t="s">
        <v>147</v>
      </c>
      <c r="B23" s="185"/>
      <c r="C23" s="185"/>
      <c r="D23" s="185"/>
      <c r="E23" s="185"/>
      <c r="F23" s="185"/>
      <c r="G23" s="185"/>
      <c r="H23" s="185"/>
      <c r="I23" s="186"/>
    </row>
    <row r="24" spans="1:18" ht="15.75" thickBot="1" x14ac:dyDescent="0.3">
      <c r="A24" s="166"/>
      <c r="B24" s="167"/>
      <c r="C24" s="167"/>
      <c r="D24" s="167"/>
      <c r="E24" s="167"/>
      <c r="F24" s="167"/>
      <c r="G24" s="167"/>
      <c r="H24" s="167"/>
      <c r="I24" s="168"/>
    </row>
    <row r="25" spans="1:18" x14ac:dyDescent="0.25">
      <c r="A25" s="69" t="s">
        <v>4</v>
      </c>
      <c r="B25" s="70"/>
      <c r="C25" s="71"/>
      <c r="D25" s="72"/>
      <c r="E25" s="9"/>
      <c r="F25" s="10"/>
      <c r="G25" s="4"/>
      <c r="H25" s="11"/>
      <c r="I25" s="5"/>
      <c r="M25" s="2"/>
      <c r="N25" s="296" t="s">
        <v>132</v>
      </c>
      <c r="O25" s="297"/>
    </row>
    <row r="26" spans="1:18" x14ac:dyDescent="0.25">
      <c r="A26" s="187" t="s">
        <v>129</v>
      </c>
      <c r="B26" s="188"/>
      <c r="C26" s="189"/>
      <c r="D26" s="73" t="s">
        <v>5</v>
      </c>
      <c r="E26" s="142">
        <v>0</v>
      </c>
      <c r="F26" s="12"/>
      <c r="G26" s="31"/>
      <c r="H26" s="13"/>
      <c r="I26" s="7"/>
      <c r="M26" s="6"/>
      <c r="N26" s="61" t="s">
        <v>73</v>
      </c>
      <c r="O26" s="112">
        <f>E27</f>
        <v>0</v>
      </c>
    </row>
    <row r="27" spans="1:18" x14ac:dyDescent="0.25">
      <c r="A27" s="187" t="s">
        <v>131</v>
      </c>
      <c r="B27" s="188"/>
      <c r="C27" s="189"/>
      <c r="D27" s="73" t="s">
        <v>5</v>
      </c>
      <c r="E27" s="142">
        <v>0</v>
      </c>
      <c r="F27" s="12"/>
      <c r="G27" s="31"/>
      <c r="H27" s="13"/>
      <c r="I27" s="7"/>
      <c r="M27" s="6"/>
      <c r="N27" s="61" t="s">
        <v>71</v>
      </c>
      <c r="O27" s="7">
        <v>0</v>
      </c>
    </row>
    <row r="28" spans="1:18" ht="15.75" thickBot="1" x14ac:dyDescent="0.3">
      <c r="A28" s="187" t="s">
        <v>130</v>
      </c>
      <c r="B28" s="188"/>
      <c r="C28" s="189"/>
      <c r="D28" s="73" t="s">
        <v>5</v>
      </c>
      <c r="E28" s="142">
        <v>0</v>
      </c>
      <c r="F28" s="12"/>
      <c r="G28" s="31"/>
      <c r="H28" s="13"/>
      <c r="I28" s="7"/>
      <c r="M28" s="28"/>
      <c r="N28" s="110" t="s">
        <v>72</v>
      </c>
      <c r="O28" s="111">
        <f>E26</f>
        <v>0</v>
      </c>
    </row>
    <row r="29" spans="1:18" x14ac:dyDescent="0.25">
      <c r="A29" s="187" t="s">
        <v>109</v>
      </c>
      <c r="B29" s="188"/>
      <c r="C29" s="189"/>
      <c r="D29" s="73" t="s">
        <v>5</v>
      </c>
      <c r="E29" s="143">
        <v>0</v>
      </c>
      <c r="F29" s="12"/>
      <c r="G29" s="31"/>
      <c r="H29" s="13"/>
      <c r="I29" s="7"/>
    </row>
    <row r="30" spans="1:18" ht="15.75" thickBot="1" x14ac:dyDescent="0.3">
      <c r="A30" s="187" t="s">
        <v>110</v>
      </c>
      <c r="B30" s="188"/>
      <c r="C30" s="189"/>
      <c r="D30" s="73" t="s">
        <v>5</v>
      </c>
      <c r="E30" s="143">
        <v>0</v>
      </c>
      <c r="F30" s="12"/>
      <c r="G30" s="31"/>
      <c r="H30" s="13"/>
      <c r="I30" s="7"/>
      <c r="R30" s="76" t="s">
        <v>74</v>
      </c>
    </row>
    <row r="31" spans="1:18" ht="15.75" x14ac:dyDescent="0.25">
      <c r="A31" s="187" t="s">
        <v>6</v>
      </c>
      <c r="B31" s="188"/>
      <c r="C31" s="189"/>
      <c r="D31" s="73"/>
      <c r="E31" s="15"/>
      <c r="F31" s="12" t="s">
        <v>5</v>
      </c>
      <c r="G31" s="144">
        <f>SUM(E26:E30)</f>
        <v>0</v>
      </c>
      <c r="H31" s="13"/>
      <c r="I31" s="7"/>
      <c r="M31" s="87"/>
      <c r="N31" s="106" t="s">
        <v>65</v>
      </c>
      <c r="O31" s="5"/>
      <c r="R31" s="32" t="s">
        <v>75</v>
      </c>
    </row>
    <row r="32" spans="1:18" x14ac:dyDescent="0.25">
      <c r="A32" s="190" t="s">
        <v>7</v>
      </c>
      <c r="B32" s="191"/>
      <c r="C32" s="192"/>
      <c r="D32" s="73"/>
      <c r="E32" s="15"/>
      <c r="F32" s="12"/>
      <c r="G32" s="31"/>
      <c r="H32" s="13"/>
      <c r="I32" s="7"/>
      <c r="K32" s="14"/>
      <c r="M32" s="107" t="s">
        <v>66</v>
      </c>
      <c r="N32" s="61" t="s">
        <v>68</v>
      </c>
      <c r="O32" s="112">
        <f>+O26</f>
        <v>0</v>
      </c>
      <c r="R32" s="32" t="s">
        <v>76</v>
      </c>
    </row>
    <row r="33" spans="1:19" x14ac:dyDescent="0.25">
      <c r="A33" s="190" t="s">
        <v>8</v>
      </c>
      <c r="B33" s="191"/>
      <c r="C33" s="192"/>
      <c r="D33" s="73"/>
      <c r="E33" s="15"/>
      <c r="F33" s="30"/>
      <c r="G33" s="31"/>
      <c r="H33" s="13"/>
      <c r="I33" s="7"/>
      <c r="M33" s="107" t="s">
        <v>67</v>
      </c>
      <c r="N33" s="61" t="s">
        <v>69</v>
      </c>
      <c r="O33" s="33">
        <f>O27-(O28*10%)</f>
        <v>0</v>
      </c>
      <c r="R33" s="32" t="s">
        <v>77</v>
      </c>
    </row>
    <row r="34" spans="1:19" x14ac:dyDescent="0.25">
      <c r="A34" s="187" t="s">
        <v>134</v>
      </c>
      <c r="B34" s="188"/>
      <c r="C34" s="189"/>
      <c r="D34" s="73" t="s">
        <v>5</v>
      </c>
      <c r="E34" s="145">
        <f>+O35</f>
        <v>0</v>
      </c>
      <c r="F34" s="12"/>
      <c r="G34" s="31"/>
      <c r="H34" s="13"/>
      <c r="I34" s="7"/>
      <c r="M34" s="108" t="s">
        <v>84</v>
      </c>
      <c r="N34" s="61" t="s">
        <v>70</v>
      </c>
      <c r="O34" s="33">
        <f>O28*0.4</f>
        <v>0</v>
      </c>
      <c r="R34" s="32" t="s">
        <v>78</v>
      </c>
      <c r="S34" s="76"/>
    </row>
    <row r="35" spans="1:19" ht="16.5" thickBot="1" x14ac:dyDescent="0.3">
      <c r="A35" s="187" t="s">
        <v>9</v>
      </c>
      <c r="B35" s="188"/>
      <c r="C35" s="189"/>
      <c r="D35" s="73" t="s">
        <v>5</v>
      </c>
      <c r="E35" s="146">
        <v>0</v>
      </c>
      <c r="F35" s="12"/>
      <c r="G35" s="31"/>
      <c r="H35" s="13"/>
      <c r="I35" s="7"/>
      <c r="M35" s="109"/>
      <c r="N35" s="114" t="s">
        <v>133</v>
      </c>
      <c r="O35" s="113">
        <f>IF(MIN(O32:O34)&lt;0,0,MIN(O32:O34))</f>
        <v>0</v>
      </c>
    </row>
    <row r="36" spans="1:19" x14ac:dyDescent="0.25">
      <c r="A36" s="187" t="s">
        <v>10</v>
      </c>
      <c r="B36" s="188"/>
      <c r="C36" s="189"/>
      <c r="D36" s="73" t="s">
        <v>5</v>
      </c>
      <c r="E36" s="143">
        <v>0</v>
      </c>
      <c r="F36" s="12" t="s">
        <v>5</v>
      </c>
      <c r="G36" s="144">
        <f>SUM(E34:E36)</f>
        <v>0</v>
      </c>
      <c r="H36" s="13"/>
      <c r="I36" s="7"/>
      <c r="M36" s="57"/>
      <c r="O36" s="32"/>
    </row>
    <row r="37" spans="1:19" x14ac:dyDescent="0.25">
      <c r="A37" s="190" t="s">
        <v>11</v>
      </c>
      <c r="B37" s="191"/>
      <c r="C37" s="192"/>
      <c r="D37" s="123"/>
      <c r="E37" s="31"/>
      <c r="F37" s="12" t="s">
        <v>5</v>
      </c>
      <c r="G37" s="144">
        <f>+G31-G36</f>
        <v>0</v>
      </c>
      <c r="H37" s="13"/>
      <c r="I37" s="16"/>
      <c r="M37" s="32"/>
      <c r="N37" s="32"/>
      <c r="O37" s="32"/>
    </row>
    <row r="38" spans="1:19" x14ac:dyDescent="0.25">
      <c r="A38" s="190" t="s">
        <v>12</v>
      </c>
      <c r="B38" s="191"/>
      <c r="C38" s="192"/>
      <c r="D38" s="73"/>
      <c r="E38" s="15"/>
      <c r="F38" s="12"/>
      <c r="G38" s="31"/>
      <c r="H38" s="13"/>
      <c r="I38" s="7"/>
      <c r="M38" s="32"/>
      <c r="N38" s="32"/>
      <c r="O38" s="32"/>
    </row>
    <row r="39" spans="1:19" x14ac:dyDescent="0.25">
      <c r="A39" s="187" t="s">
        <v>13</v>
      </c>
      <c r="B39" s="188"/>
      <c r="C39" s="189"/>
      <c r="D39" s="73" t="s">
        <v>5</v>
      </c>
      <c r="E39" s="147">
        <f>IF(G37&gt;50000,50000,G37)</f>
        <v>0</v>
      </c>
      <c r="F39" s="12"/>
      <c r="G39" s="31"/>
      <c r="H39" s="13"/>
      <c r="I39" s="7"/>
      <c r="M39" s="32"/>
      <c r="N39" s="32"/>
      <c r="O39" s="32"/>
    </row>
    <row r="40" spans="1:19" x14ac:dyDescent="0.25">
      <c r="A40" s="187" t="s">
        <v>14</v>
      </c>
      <c r="B40" s="188"/>
      <c r="C40" s="189"/>
      <c r="D40" s="73" t="s">
        <v>5</v>
      </c>
      <c r="E40" s="143">
        <v>0</v>
      </c>
      <c r="F40" s="12"/>
      <c r="G40" s="31"/>
      <c r="H40" s="13"/>
      <c r="I40" s="7"/>
      <c r="J40" s="74" t="s">
        <v>79</v>
      </c>
      <c r="M40" s="32"/>
      <c r="N40" s="32"/>
      <c r="O40" s="32"/>
    </row>
    <row r="41" spans="1:19" x14ac:dyDescent="0.25">
      <c r="A41" s="190" t="s">
        <v>15</v>
      </c>
      <c r="B41" s="191"/>
      <c r="C41" s="192"/>
      <c r="D41" s="123"/>
      <c r="E41" s="31"/>
      <c r="F41" s="12" t="s">
        <v>5</v>
      </c>
      <c r="G41" s="141">
        <f>SUM(E39:E40)</f>
        <v>0</v>
      </c>
      <c r="H41" s="13"/>
      <c r="I41" s="7"/>
      <c r="J41" s="1">
        <v>2</v>
      </c>
    </row>
    <row r="42" spans="1:19" x14ac:dyDescent="0.25">
      <c r="A42" s="190" t="s">
        <v>16</v>
      </c>
      <c r="B42" s="191"/>
      <c r="C42" s="192"/>
      <c r="D42" s="73"/>
      <c r="E42" s="15"/>
      <c r="F42" s="12"/>
      <c r="G42" s="31"/>
      <c r="H42" s="13" t="s">
        <v>5</v>
      </c>
      <c r="I42" s="148">
        <f>+G37-G41</f>
        <v>0</v>
      </c>
    </row>
    <row r="43" spans="1:19" x14ac:dyDescent="0.25">
      <c r="A43" s="187" t="s">
        <v>17</v>
      </c>
      <c r="B43" s="188"/>
      <c r="C43" s="189"/>
      <c r="D43" s="73"/>
      <c r="E43" s="15"/>
      <c r="F43" s="12"/>
      <c r="G43" s="31"/>
      <c r="H43" s="13"/>
      <c r="I43" s="7"/>
    </row>
    <row r="44" spans="1:19" x14ac:dyDescent="0.25">
      <c r="A44" s="190"/>
      <c r="B44" s="191"/>
      <c r="C44" s="192"/>
      <c r="D44" s="73"/>
      <c r="E44" s="15"/>
      <c r="F44" s="12"/>
      <c r="G44" s="31"/>
      <c r="H44" s="13"/>
      <c r="I44" s="7"/>
    </row>
    <row r="45" spans="1:19" x14ac:dyDescent="0.25">
      <c r="A45" s="246" t="s">
        <v>102</v>
      </c>
      <c r="B45" s="247"/>
      <c r="C45" s="248"/>
      <c r="D45" s="73"/>
      <c r="E45" s="15"/>
      <c r="F45" s="12" t="s">
        <v>5</v>
      </c>
      <c r="G45" s="149">
        <v>0</v>
      </c>
      <c r="H45" s="13"/>
      <c r="I45" s="7"/>
    </row>
    <row r="46" spans="1:19" x14ac:dyDescent="0.25">
      <c r="A46" s="249" t="s">
        <v>18</v>
      </c>
      <c r="B46" s="250"/>
      <c r="C46" s="251"/>
      <c r="D46" s="73"/>
      <c r="E46" s="15"/>
      <c r="F46" s="12"/>
      <c r="G46" s="124"/>
      <c r="H46" s="13"/>
      <c r="I46" s="7"/>
    </row>
    <row r="47" spans="1:19" x14ac:dyDescent="0.25">
      <c r="A47" s="252" t="s">
        <v>19</v>
      </c>
      <c r="B47" s="253"/>
      <c r="C47" s="254"/>
      <c r="D47" s="12" t="s">
        <v>5</v>
      </c>
      <c r="E47" s="150">
        <v>0</v>
      </c>
      <c r="F47" s="12" t="s">
        <v>5</v>
      </c>
      <c r="G47" s="141">
        <f>(MIN(E47,200000))</f>
        <v>0</v>
      </c>
      <c r="H47" s="13"/>
      <c r="I47" s="140"/>
    </row>
    <row r="48" spans="1:19" x14ac:dyDescent="0.25">
      <c r="A48" s="190" t="s">
        <v>20</v>
      </c>
      <c r="B48" s="191"/>
      <c r="C48" s="192"/>
      <c r="D48" s="12"/>
      <c r="E48" s="15"/>
      <c r="F48" s="12"/>
      <c r="G48" s="31"/>
      <c r="H48" s="13" t="s">
        <v>5</v>
      </c>
      <c r="I48" s="148">
        <f>+I42+G45-G47</f>
        <v>0</v>
      </c>
    </row>
    <row r="49" spans="1:12" ht="15.75" thickBot="1" x14ac:dyDescent="0.3">
      <c r="A49" s="255"/>
      <c r="B49" s="256"/>
      <c r="C49" s="257"/>
      <c r="D49" s="21"/>
      <c r="E49" s="29"/>
      <c r="F49" s="21"/>
      <c r="G49" s="75"/>
      <c r="H49" s="23"/>
      <c r="I49" s="24"/>
    </row>
    <row r="50" spans="1:12" x14ac:dyDescent="0.25">
      <c r="A50" s="258" t="s">
        <v>21</v>
      </c>
      <c r="B50" s="259"/>
      <c r="C50" s="260"/>
      <c r="D50" s="264" t="s">
        <v>22</v>
      </c>
      <c r="E50" s="265"/>
      <c r="F50" s="264" t="s">
        <v>23</v>
      </c>
      <c r="G50" s="266"/>
      <c r="H50" s="11"/>
      <c r="I50" s="5"/>
    </row>
    <row r="51" spans="1:12" x14ac:dyDescent="0.25">
      <c r="A51" s="187"/>
      <c r="B51" s="188"/>
      <c r="C51" s="189"/>
      <c r="D51" s="267" t="s">
        <v>24</v>
      </c>
      <c r="E51" s="268"/>
      <c r="F51" s="267" t="s">
        <v>24</v>
      </c>
      <c r="G51" s="269"/>
      <c r="H51" s="13"/>
      <c r="I51" s="7"/>
    </row>
    <row r="52" spans="1:12" x14ac:dyDescent="0.25">
      <c r="A52" s="190" t="s">
        <v>25</v>
      </c>
      <c r="B52" s="191"/>
      <c r="C52" s="192"/>
      <c r="D52" s="30"/>
      <c r="E52" s="19"/>
      <c r="F52" s="105"/>
      <c r="G52" s="125"/>
      <c r="H52" s="13"/>
      <c r="I52" s="7"/>
    </row>
    <row r="53" spans="1:12" x14ac:dyDescent="0.25">
      <c r="A53" s="187" t="s">
        <v>26</v>
      </c>
      <c r="B53" s="188"/>
      <c r="C53" s="189"/>
      <c r="D53" s="30" t="s">
        <v>5</v>
      </c>
      <c r="E53" s="143">
        <v>0</v>
      </c>
      <c r="F53" s="20"/>
      <c r="G53" s="125"/>
      <c r="H53" s="13"/>
      <c r="I53" s="7"/>
    </row>
    <row r="54" spans="1:12" x14ac:dyDescent="0.25">
      <c r="A54" s="187" t="s">
        <v>27</v>
      </c>
      <c r="B54" s="188"/>
      <c r="C54" s="189"/>
      <c r="D54" s="30" t="s">
        <v>5</v>
      </c>
      <c r="E54" s="143">
        <v>0</v>
      </c>
      <c r="F54" s="20"/>
      <c r="G54" s="125"/>
      <c r="H54" s="13"/>
      <c r="I54" s="7"/>
      <c r="K54" s="17"/>
      <c r="L54" s="17"/>
    </row>
    <row r="55" spans="1:12" x14ac:dyDescent="0.25">
      <c r="A55" s="187" t="s">
        <v>28</v>
      </c>
      <c r="B55" s="188"/>
      <c r="C55" s="189"/>
      <c r="D55" s="30" t="s">
        <v>5</v>
      </c>
      <c r="E55" s="143">
        <v>0</v>
      </c>
      <c r="F55" s="20"/>
      <c r="G55" s="125"/>
      <c r="H55" s="13"/>
      <c r="I55" s="7"/>
      <c r="L55" s="18"/>
    </row>
    <row r="56" spans="1:12" x14ac:dyDescent="0.25">
      <c r="A56" s="187" t="s">
        <v>29</v>
      </c>
      <c r="B56" s="188"/>
      <c r="C56" s="189"/>
      <c r="D56" s="30" t="s">
        <v>5</v>
      </c>
      <c r="E56" s="143">
        <v>0</v>
      </c>
      <c r="F56" s="20"/>
      <c r="G56" s="125"/>
      <c r="H56" s="13"/>
      <c r="I56" s="7"/>
      <c r="L56" s="18"/>
    </row>
    <row r="57" spans="1:12" x14ac:dyDescent="0.25">
      <c r="A57" s="261" t="s">
        <v>30</v>
      </c>
      <c r="B57" s="262"/>
      <c r="C57" s="263"/>
      <c r="D57" s="30" t="s">
        <v>5</v>
      </c>
      <c r="E57" s="143">
        <v>0</v>
      </c>
      <c r="F57" s="20"/>
      <c r="G57" s="125"/>
      <c r="H57" s="13"/>
      <c r="I57" s="7"/>
      <c r="L57" s="18"/>
    </row>
    <row r="58" spans="1:12" x14ac:dyDescent="0.25">
      <c r="A58" s="261" t="s">
        <v>103</v>
      </c>
      <c r="B58" s="262"/>
      <c r="C58" s="263"/>
      <c r="D58" s="30" t="s">
        <v>5</v>
      </c>
      <c r="E58" s="143">
        <v>0</v>
      </c>
      <c r="F58" s="20"/>
      <c r="G58" s="125"/>
      <c r="H58" s="13"/>
      <c r="I58" s="7"/>
      <c r="L58" s="18"/>
    </row>
    <row r="59" spans="1:12" x14ac:dyDescent="0.25">
      <c r="A59" s="261" t="s">
        <v>31</v>
      </c>
      <c r="B59" s="262"/>
      <c r="C59" s="263"/>
      <c r="D59" s="30" t="s">
        <v>5</v>
      </c>
      <c r="E59" s="143">
        <v>0</v>
      </c>
      <c r="F59" s="20"/>
      <c r="G59" s="125"/>
      <c r="H59" s="13"/>
      <c r="I59" s="7"/>
      <c r="L59" s="18"/>
    </row>
    <row r="60" spans="1:12" x14ac:dyDescent="0.25">
      <c r="A60" s="187" t="s">
        <v>32</v>
      </c>
      <c r="B60" s="188"/>
      <c r="C60" s="189"/>
      <c r="D60" s="30" t="s">
        <v>5</v>
      </c>
      <c r="E60" s="143">
        <v>0</v>
      </c>
      <c r="F60" s="20"/>
      <c r="G60" s="125"/>
      <c r="H60" s="13"/>
      <c r="I60" s="7"/>
      <c r="L60" s="18"/>
    </row>
    <row r="61" spans="1:12" x14ac:dyDescent="0.25">
      <c r="A61" s="187" t="s">
        <v>33</v>
      </c>
      <c r="B61" s="188"/>
      <c r="C61" s="189"/>
      <c r="D61" s="30" t="s">
        <v>5</v>
      </c>
      <c r="E61" s="143">
        <v>0</v>
      </c>
      <c r="F61" s="20"/>
      <c r="G61" s="125"/>
      <c r="H61" s="13"/>
      <c r="I61" s="7"/>
      <c r="L61" s="18"/>
    </row>
    <row r="62" spans="1:12" x14ac:dyDescent="0.25">
      <c r="A62" s="187" t="s">
        <v>34</v>
      </c>
      <c r="B62" s="188"/>
      <c r="C62" s="189"/>
      <c r="D62" s="30" t="s">
        <v>5</v>
      </c>
      <c r="E62" s="143">
        <v>0</v>
      </c>
      <c r="F62" s="20"/>
      <c r="G62" s="125"/>
      <c r="H62" s="13"/>
      <c r="I62" s="7"/>
    </row>
    <row r="63" spans="1:12" x14ac:dyDescent="0.25">
      <c r="A63" s="187" t="s">
        <v>35</v>
      </c>
      <c r="B63" s="188"/>
      <c r="C63" s="189"/>
      <c r="D63" s="30" t="s">
        <v>5</v>
      </c>
      <c r="E63" s="143">
        <v>0</v>
      </c>
      <c r="F63" s="30" t="s">
        <v>5</v>
      </c>
      <c r="G63" s="151">
        <f>MIN(SUM(E53:E63),150000)</f>
        <v>0</v>
      </c>
      <c r="H63" s="13"/>
      <c r="I63" s="7"/>
    </row>
    <row r="64" spans="1:12" x14ac:dyDescent="0.25">
      <c r="A64" s="82" t="s">
        <v>100</v>
      </c>
      <c r="B64" s="126"/>
      <c r="C64" s="83"/>
      <c r="D64" s="30" t="s">
        <v>5</v>
      </c>
      <c r="E64" s="143">
        <v>0</v>
      </c>
      <c r="F64" s="30" t="s">
        <v>5</v>
      </c>
      <c r="G64" s="151">
        <f>IF(E64&gt;50000,50000,E64)</f>
        <v>0</v>
      </c>
      <c r="H64" s="13"/>
      <c r="I64" s="7"/>
    </row>
    <row r="65" spans="1:11" x14ac:dyDescent="0.25">
      <c r="A65" s="55"/>
      <c r="B65" s="125"/>
      <c r="C65" s="56"/>
      <c r="D65" s="30"/>
      <c r="E65" s="58"/>
      <c r="F65" s="30"/>
      <c r="G65" s="59"/>
      <c r="H65" s="13"/>
      <c r="I65" s="7"/>
    </row>
    <row r="66" spans="1:11" ht="15.75" thickBot="1" x14ac:dyDescent="0.3">
      <c r="A66" s="273"/>
      <c r="B66" s="274"/>
      <c r="C66" s="275"/>
      <c r="D66" s="21"/>
      <c r="E66" s="86"/>
      <c r="F66" s="22"/>
      <c r="G66" s="85"/>
      <c r="H66" s="23"/>
      <c r="I66" s="24"/>
    </row>
    <row r="67" spans="1:11" ht="15.75" thickBot="1" x14ac:dyDescent="0.3">
      <c r="A67" s="6"/>
      <c r="B67" s="30"/>
      <c r="C67" s="84"/>
      <c r="D67" s="30"/>
      <c r="E67" s="125"/>
      <c r="F67" s="105"/>
      <c r="G67" s="125"/>
      <c r="H67" s="30"/>
      <c r="I67" s="7"/>
    </row>
    <row r="68" spans="1:11" x14ac:dyDescent="0.25">
      <c r="A68" s="2"/>
      <c r="B68" s="3"/>
      <c r="C68" s="25"/>
      <c r="D68" s="10"/>
      <c r="E68" s="26"/>
      <c r="F68" s="27"/>
      <c r="G68" s="26"/>
      <c r="H68" s="10"/>
      <c r="I68" s="5"/>
    </row>
    <row r="69" spans="1:11" x14ac:dyDescent="0.25">
      <c r="A69" s="190" t="s">
        <v>36</v>
      </c>
      <c r="B69" s="191"/>
      <c r="C69" s="270" t="s">
        <v>37</v>
      </c>
      <c r="D69" s="271" t="s">
        <v>22</v>
      </c>
      <c r="E69" s="272"/>
      <c r="F69" s="271" t="s">
        <v>23</v>
      </c>
      <c r="G69" s="272"/>
      <c r="H69" s="12"/>
      <c r="I69" s="7"/>
    </row>
    <row r="70" spans="1:11" x14ac:dyDescent="0.25">
      <c r="A70" s="187"/>
      <c r="B70" s="188"/>
      <c r="C70" s="270"/>
      <c r="D70" s="271" t="s">
        <v>24</v>
      </c>
      <c r="E70" s="272"/>
      <c r="F70" s="271" t="s">
        <v>24</v>
      </c>
      <c r="G70" s="272"/>
      <c r="H70" s="12"/>
      <c r="I70" s="7"/>
    </row>
    <row r="71" spans="1:11" x14ac:dyDescent="0.25">
      <c r="A71" s="187" t="s">
        <v>64</v>
      </c>
      <c r="B71" s="188"/>
      <c r="C71" s="62" t="s">
        <v>38</v>
      </c>
      <c r="D71" s="12" t="s">
        <v>5</v>
      </c>
      <c r="E71" s="143">
        <v>0</v>
      </c>
      <c r="F71" s="152" t="s">
        <v>5</v>
      </c>
      <c r="G71" s="153">
        <f>MIN((E71),IF(K76&lt;60,25000,50000))</f>
        <v>0</v>
      </c>
      <c r="H71" s="12"/>
      <c r="I71" s="7"/>
    </row>
    <row r="72" spans="1:11" x14ac:dyDescent="0.25">
      <c r="A72" s="187" t="s">
        <v>63</v>
      </c>
      <c r="B72" s="188"/>
      <c r="C72" s="62" t="s">
        <v>38</v>
      </c>
      <c r="D72" s="12" t="s">
        <v>5</v>
      </c>
      <c r="E72" s="143">
        <v>0</v>
      </c>
      <c r="F72" s="152" t="s">
        <v>5</v>
      </c>
      <c r="G72" s="153">
        <f>MIN((E72),IF(K78&lt;60,25000,50000))</f>
        <v>0</v>
      </c>
      <c r="H72" s="12"/>
      <c r="I72" s="7"/>
    </row>
    <row r="73" spans="1:11" x14ac:dyDescent="0.25">
      <c r="A73" s="187" t="s">
        <v>39</v>
      </c>
      <c r="B73" s="188"/>
      <c r="C73" s="62" t="s">
        <v>40</v>
      </c>
      <c r="D73" s="12" t="s">
        <v>5</v>
      </c>
      <c r="E73" s="143">
        <v>0</v>
      </c>
      <c r="F73" s="152" t="s">
        <v>5</v>
      </c>
      <c r="G73" s="154">
        <f>MIN(E73,100000)</f>
        <v>0</v>
      </c>
      <c r="H73" s="12"/>
      <c r="I73" s="7"/>
    </row>
    <row r="74" spans="1:11" x14ac:dyDescent="0.25">
      <c r="A74" s="82" t="s">
        <v>41</v>
      </c>
      <c r="B74" s="126"/>
      <c r="C74" s="62" t="s">
        <v>42</v>
      </c>
      <c r="D74" s="12" t="s">
        <v>5</v>
      </c>
      <c r="E74" s="143">
        <v>0</v>
      </c>
      <c r="F74" s="152" t="s">
        <v>5</v>
      </c>
      <c r="G74" s="154">
        <f>MIN(E74,50000)</f>
        <v>0</v>
      </c>
      <c r="H74" s="12"/>
      <c r="I74" s="7"/>
    </row>
    <row r="75" spans="1:11" x14ac:dyDescent="0.25">
      <c r="A75" s="187" t="s">
        <v>43</v>
      </c>
      <c r="B75" s="188"/>
      <c r="C75" s="62" t="s">
        <v>44</v>
      </c>
      <c r="D75" s="12" t="s">
        <v>5</v>
      </c>
      <c r="E75" s="143">
        <v>0</v>
      </c>
      <c r="F75" s="152" t="s">
        <v>5</v>
      </c>
      <c r="G75" s="154">
        <f>E75</f>
        <v>0</v>
      </c>
      <c r="H75" s="12"/>
      <c r="I75" s="7"/>
    </row>
    <row r="76" spans="1:11" x14ac:dyDescent="0.25">
      <c r="A76" s="82" t="s">
        <v>80</v>
      </c>
      <c r="B76" s="126"/>
      <c r="C76" s="62" t="s">
        <v>81</v>
      </c>
      <c r="D76" s="12" t="s">
        <v>5</v>
      </c>
      <c r="E76" s="143">
        <v>0</v>
      </c>
      <c r="F76" s="152" t="s">
        <v>5</v>
      </c>
      <c r="G76" s="154">
        <f>E76*0.5</f>
        <v>0</v>
      </c>
      <c r="H76" s="12"/>
      <c r="I76" s="7"/>
      <c r="J76" s="74" t="s">
        <v>82</v>
      </c>
      <c r="K76" s="1">
        <v>25</v>
      </c>
    </row>
    <row r="77" spans="1:11" x14ac:dyDescent="0.25">
      <c r="A77" s="162" t="s">
        <v>154</v>
      </c>
      <c r="B77" s="163"/>
      <c r="C77" s="62" t="s">
        <v>155</v>
      </c>
      <c r="D77" s="12" t="s">
        <v>5</v>
      </c>
      <c r="E77" s="165">
        <v>0</v>
      </c>
      <c r="F77" s="152" t="s">
        <v>5</v>
      </c>
      <c r="G77" s="164">
        <f>MIN(SUM(E77),150000)</f>
        <v>0</v>
      </c>
      <c r="H77" s="12"/>
      <c r="I77" s="7"/>
      <c r="J77" s="74"/>
    </row>
    <row r="78" spans="1:11" x14ac:dyDescent="0.25">
      <c r="A78" s="187"/>
      <c r="B78" s="188"/>
      <c r="C78" s="63"/>
      <c r="D78" s="12"/>
      <c r="E78" s="155"/>
      <c r="F78" s="152" t="s">
        <v>5</v>
      </c>
      <c r="G78" s="156">
        <f>SUM(G71:G77)</f>
        <v>0</v>
      </c>
      <c r="H78" s="12"/>
      <c r="I78" s="7"/>
      <c r="J78" s="74" t="s">
        <v>83</v>
      </c>
      <c r="K78" s="1">
        <v>61</v>
      </c>
    </row>
    <row r="79" spans="1:11" x14ac:dyDescent="0.25">
      <c r="A79" s="64"/>
      <c r="B79" s="123"/>
      <c r="C79" s="63"/>
      <c r="D79" s="12"/>
      <c r="E79" s="15"/>
      <c r="F79" s="12"/>
      <c r="G79" s="15" t="s">
        <v>45</v>
      </c>
      <c r="H79" s="12"/>
      <c r="I79" s="7"/>
    </row>
    <row r="80" spans="1:11" x14ac:dyDescent="0.25">
      <c r="A80" s="65" t="s">
        <v>46</v>
      </c>
      <c r="B80" s="123"/>
      <c r="C80" s="63"/>
      <c r="D80" s="12"/>
      <c r="E80" s="15"/>
      <c r="F80" s="12"/>
      <c r="G80" s="15"/>
      <c r="H80" s="12"/>
      <c r="I80" s="33"/>
    </row>
    <row r="81" spans="1:11" x14ac:dyDescent="0.25">
      <c r="A81" s="64" t="s">
        <v>135</v>
      </c>
      <c r="B81" s="123"/>
      <c r="C81" s="63"/>
      <c r="D81" s="12"/>
      <c r="E81" s="15"/>
      <c r="F81" s="12"/>
      <c r="G81" s="15"/>
      <c r="H81" s="12" t="s">
        <v>5</v>
      </c>
      <c r="I81" s="148">
        <f>G63+G78+G64</f>
        <v>0</v>
      </c>
    </row>
    <row r="82" spans="1:11" x14ac:dyDescent="0.25">
      <c r="A82" s="64"/>
      <c r="B82" s="123"/>
      <c r="C82" s="63"/>
      <c r="D82" s="12"/>
      <c r="E82" s="15"/>
      <c r="F82" s="12"/>
      <c r="G82" s="15"/>
      <c r="H82" s="12"/>
      <c r="I82" s="157"/>
    </row>
    <row r="83" spans="1:11" x14ac:dyDescent="0.25">
      <c r="A83" s="65" t="s">
        <v>47</v>
      </c>
      <c r="B83" s="123"/>
      <c r="C83" s="63"/>
      <c r="D83" s="12"/>
      <c r="E83" s="15"/>
      <c r="F83" s="12"/>
      <c r="G83" s="15"/>
      <c r="H83" s="12" t="s">
        <v>5</v>
      </c>
      <c r="I83" s="148">
        <f>ROUND(+I48-I81,)</f>
        <v>0</v>
      </c>
    </row>
    <row r="84" spans="1:11" x14ac:dyDescent="0.25">
      <c r="A84" s="64"/>
      <c r="B84" s="123"/>
      <c r="C84" s="63"/>
      <c r="D84" s="12"/>
      <c r="E84" s="15"/>
      <c r="F84" s="12"/>
      <c r="G84" s="15"/>
      <c r="H84" s="12"/>
      <c r="I84" s="157"/>
    </row>
    <row r="85" spans="1:11" x14ac:dyDescent="0.25">
      <c r="A85" s="65" t="s">
        <v>48</v>
      </c>
      <c r="B85" s="123"/>
      <c r="C85" s="63"/>
      <c r="D85" s="12"/>
      <c r="E85" s="15"/>
      <c r="F85" s="12"/>
      <c r="G85" s="15"/>
      <c r="H85" s="12" t="s">
        <v>5</v>
      </c>
      <c r="I85" s="148">
        <f>ROUND(IF(I83&lt;250000,0,IF(I83&lt;500000,(I83-250000)*0.05,IF(I83&lt;1000000,(I83-500000)*0.2+12500,IF(I83&gt;=1000000,112500+((I83-1000000)*0.3))))),0)</f>
        <v>0</v>
      </c>
    </row>
    <row r="86" spans="1:11" x14ac:dyDescent="0.25">
      <c r="A86" s="65" t="s">
        <v>49</v>
      </c>
      <c r="B86" s="123"/>
      <c r="C86" s="63"/>
      <c r="D86" s="12"/>
      <c r="E86" s="15"/>
      <c r="F86" s="12"/>
      <c r="G86" s="15"/>
      <c r="H86" s="12" t="s">
        <v>5</v>
      </c>
      <c r="I86" s="157">
        <f>IF((I83&gt;=250000)*(I83&lt;=500000),(I83-250000)*0.05,0)</f>
        <v>0</v>
      </c>
    </row>
    <row r="87" spans="1:11" x14ac:dyDescent="0.25">
      <c r="A87" s="65" t="s">
        <v>50</v>
      </c>
      <c r="B87" s="123"/>
      <c r="C87" s="63"/>
      <c r="D87" s="12"/>
      <c r="E87" s="15"/>
      <c r="F87" s="12"/>
      <c r="G87" s="15"/>
      <c r="H87" s="12" t="s">
        <v>5</v>
      </c>
      <c r="I87" s="148">
        <f>I85-I86</f>
        <v>0</v>
      </c>
    </row>
    <row r="88" spans="1:11" x14ac:dyDescent="0.25">
      <c r="A88" s="65" t="s">
        <v>51</v>
      </c>
      <c r="B88" s="123"/>
      <c r="C88" s="63"/>
      <c r="D88" s="12"/>
      <c r="E88" s="15"/>
      <c r="F88" s="12"/>
      <c r="G88" s="15"/>
      <c r="H88" s="12" t="s">
        <v>5</v>
      </c>
      <c r="I88" s="148">
        <f>ROUND(IF(I84&lt;160000,0,IF(I84&lt;300000,(I84-160000)*0.1,IF(I84&lt;500000,(I84-300000)*0.2+14000,IF(I84&gt;=500000,54000+((I84-500000)*0.3))))),0)</f>
        <v>0</v>
      </c>
      <c r="J88" s="14"/>
      <c r="K88" s="14"/>
    </row>
    <row r="89" spans="1:11" x14ac:dyDescent="0.25">
      <c r="A89" s="65" t="s">
        <v>52</v>
      </c>
      <c r="B89" s="123"/>
      <c r="C89" s="63"/>
      <c r="D89" s="12"/>
      <c r="E89" s="15"/>
      <c r="F89" s="12"/>
      <c r="G89" s="15"/>
      <c r="H89" s="12" t="s">
        <v>5</v>
      </c>
      <c r="I89" s="158">
        <f>ROUND((I87+I88)*0.04,0)</f>
        <v>0</v>
      </c>
    </row>
    <row r="90" spans="1:11" x14ac:dyDescent="0.25">
      <c r="A90" s="64"/>
      <c r="B90" s="123"/>
      <c r="C90" s="63"/>
      <c r="D90" s="12"/>
      <c r="E90" s="15"/>
      <c r="F90" s="12"/>
      <c r="G90" s="15"/>
      <c r="H90" s="12"/>
      <c r="I90" s="157"/>
      <c r="J90" s="14"/>
    </row>
    <row r="91" spans="1:11" x14ac:dyDescent="0.25">
      <c r="A91" s="65" t="s">
        <v>53</v>
      </c>
      <c r="B91" s="123"/>
      <c r="C91" s="63"/>
      <c r="D91" s="12"/>
      <c r="E91" s="15"/>
      <c r="F91" s="12"/>
      <c r="G91" s="15"/>
      <c r="H91" s="12" t="s">
        <v>5</v>
      </c>
      <c r="I91" s="159">
        <f>IF((I87+I88+I89)&lt;0, 0, (I87+I88+I89))</f>
        <v>0</v>
      </c>
    </row>
    <row r="92" spans="1:11" x14ac:dyDescent="0.25">
      <c r="A92" s="64"/>
      <c r="B92" s="123"/>
      <c r="C92" s="63"/>
      <c r="D92" s="12"/>
      <c r="E92" s="15"/>
      <c r="F92" s="12"/>
      <c r="G92" s="15"/>
      <c r="H92" s="12"/>
      <c r="I92" s="157"/>
    </row>
    <row r="93" spans="1:11" x14ac:dyDescent="0.25">
      <c r="A93" s="65" t="s">
        <v>54</v>
      </c>
      <c r="B93" s="123"/>
      <c r="C93" s="63"/>
      <c r="D93" s="12"/>
      <c r="E93" s="15"/>
      <c r="F93" s="12"/>
      <c r="G93" s="15"/>
      <c r="H93" s="12" t="s">
        <v>5</v>
      </c>
      <c r="I93" s="159">
        <f>+H115</f>
        <v>0</v>
      </c>
    </row>
    <row r="94" spans="1:11" x14ac:dyDescent="0.25">
      <c r="A94" s="64"/>
      <c r="B94" s="123"/>
      <c r="C94" s="63"/>
      <c r="D94" s="12"/>
      <c r="E94" s="15"/>
      <c r="F94" s="12"/>
      <c r="G94" s="15"/>
      <c r="H94" s="12"/>
      <c r="I94" s="157"/>
    </row>
    <row r="95" spans="1:11" x14ac:dyDescent="0.25">
      <c r="A95" s="65" t="str">
        <f>IF((I95&gt;I115),"18. TOTAL TAX PAYABLE","18. TOTAL TAX REFUNDABLE")</f>
        <v>18. TOTAL TAX REFUNDABLE</v>
      </c>
      <c r="B95" s="123" t="s">
        <v>45</v>
      </c>
      <c r="C95" s="63"/>
      <c r="D95" s="12" t="s">
        <v>45</v>
      </c>
      <c r="E95" s="15" t="s">
        <v>45</v>
      </c>
      <c r="F95" s="30"/>
      <c r="G95" s="15"/>
      <c r="H95" s="12" t="s">
        <v>5</v>
      </c>
      <c r="I95" s="159">
        <f>I91-I93</f>
        <v>0</v>
      </c>
    </row>
    <row r="96" spans="1:11" ht="15.75" thickBot="1" x14ac:dyDescent="0.3">
      <c r="A96" s="66" t="s">
        <v>55</v>
      </c>
      <c r="B96" s="67"/>
      <c r="C96" s="68"/>
      <c r="D96" s="21"/>
      <c r="E96" s="29"/>
      <c r="F96" s="21"/>
      <c r="G96" s="29"/>
      <c r="H96" s="21"/>
      <c r="I96" s="24"/>
    </row>
    <row r="97" spans="1:9" x14ac:dyDescent="0.25">
      <c r="A97" s="6"/>
      <c r="B97" s="30"/>
      <c r="C97" s="31"/>
      <c r="D97" s="30"/>
      <c r="E97" s="31"/>
      <c r="F97" s="30"/>
      <c r="G97" s="31"/>
      <c r="H97" s="30"/>
      <c r="I97" s="7"/>
    </row>
    <row r="98" spans="1:9" x14ac:dyDescent="0.25">
      <c r="A98" s="288" t="s">
        <v>56</v>
      </c>
      <c r="B98" s="289"/>
      <c r="C98" s="289"/>
      <c r="D98" s="289"/>
      <c r="E98" s="289"/>
      <c r="F98" s="289"/>
      <c r="G98" s="289"/>
      <c r="H98" s="289"/>
      <c r="I98" s="290"/>
    </row>
    <row r="99" spans="1:9" x14ac:dyDescent="0.25">
      <c r="A99" s="6"/>
      <c r="B99" s="30"/>
      <c r="C99" s="31"/>
      <c r="D99" s="30"/>
      <c r="E99" s="31"/>
      <c r="F99" s="30"/>
      <c r="G99" s="31"/>
      <c r="H99" s="30"/>
      <c r="I99" s="7"/>
    </row>
    <row r="100" spans="1:9" x14ac:dyDescent="0.25">
      <c r="A100" s="127" t="s">
        <v>57</v>
      </c>
      <c r="B100" s="276" t="s">
        <v>58</v>
      </c>
      <c r="C100" s="277"/>
      <c r="D100" s="276" t="s">
        <v>59</v>
      </c>
      <c r="E100" s="277"/>
      <c r="F100" s="276" t="s">
        <v>60</v>
      </c>
      <c r="G100" s="277"/>
      <c r="H100" s="276" t="s">
        <v>61</v>
      </c>
      <c r="I100" s="280"/>
    </row>
    <row r="101" spans="1:9" x14ac:dyDescent="0.25">
      <c r="A101" s="128" t="s">
        <v>62</v>
      </c>
      <c r="B101" s="278"/>
      <c r="C101" s="279"/>
      <c r="D101" s="278"/>
      <c r="E101" s="279"/>
      <c r="F101" s="278"/>
      <c r="G101" s="279"/>
      <c r="H101" s="278"/>
      <c r="I101" s="281"/>
    </row>
    <row r="102" spans="1:9" x14ac:dyDescent="0.25">
      <c r="A102" s="129"/>
      <c r="B102" s="282">
        <v>45017</v>
      </c>
      <c r="C102" s="283"/>
      <c r="D102" s="284"/>
      <c r="E102" s="283"/>
      <c r="F102" s="285"/>
      <c r="G102" s="283"/>
      <c r="H102" s="286">
        <v>0</v>
      </c>
      <c r="I102" s="287"/>
    </row>
    <row r="103" spans="1:9" x14ac:dyDescent="0.25">
      <c r="A103" s="130"/>
      <c r="B103" s="282">
        <v>45047</v>
      </c>
      <c r="C103" s="283"/>
      <c r="D103" s="291"/>
      <c r="E103" s="292"/>
      <c r="F103" s="293"/>
      <c r="G103" s="292"/>
      <c r="H103" s="294">
        <v>0</v>
      </c>
      <c r="I103" s="295"/>
    </row>
    <row r="104" spans="1:9" x14ac:dyDescent="0.25">
      <c r="A104" s="130"/>
      <c r="B104" s="282">
        <v>45078</v>
      </c>
      <c r="C104" s="283"/>
      <c r="D104" s="291"/>
      <c r="E104" s="292"/>
      <c r="F104" s="293"/>
      <c r="G104" s="292"/>
      <c r="H104" s="294">
        <v>0</v>
      </c>
      <c r="I104" s="295"/>
    </row>
    <row r="105" spans="1:9" x14ac:dyDescent="0.25">
      <c r="A105" s="130"/>
      <c r="B105" s="282">
        <v>45108</v>
      </c>
      <c r="C105" s="283"/>
      <c r="D105" s="291"/>
      <c r="E105" s="292"/>
      <c r="F105" s="293"/>
      <c r="G105" s="292"/>
      <c r="H105" s="294">
        <v>0</v>
      </c>
      <c r="I105" s="295"/>
    </row>
    <row r="106" spans="1:9" x14ac:dyDescent="0.25">
      <c r="A106" s="130"/>
      <c r="B106" s="282">
        <v>45139</v>
      </c>
      <c r="C106" s="283"/>
      <c r="D106" s="291"/>
      <c r="E106" s="292"/>
      <c r="F106" s="293"/>
      <c r="G106" s="292"/>
      <c r="H106" s="294">
        <v>0</v>
      </c>
      <c r="I106" s="295"/>
    </row>
    <row r="107" spans="1:9" x14ac:dyDescent="0.25">
      <c r="A107" s="130"/>
      <c r="B107" s="282">
        <v>45170</v>
      </c>
      <c r="C107" s="283"/>
      <c r="D107" s="291"/>
      <c r="E107" s="292"/>
      <c r="F107" s="293"/>
      <c r="G107" s="292"/>
      <c r="H107" s="294">
        <v>0</v>
      </c>
      <c r="I107" s="295"/>
    </row>
    <row r="108" spans="1:9" x14ac:dyDescent="0.25">
      <c r="A108" s="130"/>
      <c r="B108" s="282">
        <v>45200</v>
      </c>
      <c r="C108" s="283"/>
      <c r="D108" s="291"/>
      <c r="E108" s="292"/>
      <c r="F108" s="293"/>
      <c r="G108" s="292"/>
      <c r="H108" s="294">
        <v>0</v>
      </c>
      <c r="I108" s="295"/>
    </row>
    <row r="109" spans="1:9" x14ac:dyDescent="0.25">
      <c r="A109" s="130"/>
      <c r="B109" s="282">
        <v>45231</v>
      </c>
      <c r="C109" s="283"/>
      <c r="D109" s="291"/>
      <c r="E109" s="292"/>
      <c r="F109" s="293"/>
      <c r="G109" s="292"/>
      <c r="H109" s="294">
        <v>0</v>
      </c>
      <c r="I109" s="295"/>
    </row>
    <row r="110" spans="1:9" x14ac:dyDescent="0.25">
      <c r="A110" s="130"/>
      <c r="B110" s="282">
        <v>45261</v>
      </c>
      <c r="C110" s="283"/>
      <c r="D110" s="291"/>
      <c r="E110" s="292"/>
      <c r="F110" s="293"/>
      <c r="G110" s="292"/>
      <c r="H110" s="294">
        <v>0</v>
      </c>
      <c r="I110" s="295"/>
    </row>
    <row r="111" spans="1:9" x14ac:dyDescent="0.25">
      <c r="A111" s="130"/>
      <c r="B111" s="282">
        <v>45292</v>
      </c>
      <c r="C111" s="283"/>
      <c r="D111" s="291"/>
      <c r="E111" s="292"/>
      <c r="F111" s="305"/>
      <c r="G111" s="292"/>
      <c r="H111" s="294">
        <v>0</v>
      </c>
      <c r="I111" s="295"/>
    </row>
    <row r="112" spans="1:9" x14ac:dyDescent="0.25">
      <c r="A112" s="130"/>
      <c r="B112" s="282">
        <v>45323</v>
      </c>
      <c r="C112" s="283"/>
      <c r="D112" s="291"/>
      <c r="E112" s="292"/>
      <c r="F112" s="305"/>
      <c r="G112" s="292"/>
      <c r="H112" s="294">
        <v>0</v>
      </c>
      <c r="I112" s="295"/>
    </row>
    <row r="113" spans="1:9" x14ac:dyDescent="0.25">
      <c r="A113" s="130"/>
      <c r="B113" s="303">
        <v>45352</v>
      </c>
      <c r="C113" s="304"/>
      <c r="D113" s="291"/>
      <c r="E113" s="292"/>
      <c r="F113" s="305"/>
      <c r="G113" s="292"/>
      <c r="H113" s="294">
        <v>0</v>
      </c>
      <c r="I113" s="295"/>
    </row>
    <row r="114" spans="1:9" x14ac:dyDescent="0.25">
      <c r="A114" s="131"/>
      <c r="B114" s="306"/>
      <c r="C114" s="307"/>
      <c r="D114" s="308"/>
      <c r="E114" s="309"/>
      <c r="F114" s="310"/>
      <c r="G114" s="311"/>
      <c r="H114" s="312"/>
      <c r="I114" s="313"/>
    </row>
    <row r="115" spans="1:9" x14ac:dyDescent="0.25">
      <c r="A115" s="298" t="s">
        <v>142</v>
      </c>
      <c r="B115" s="299"/>
      <c r="C115" s="299"/>
      <c r="D115" s="299"/>
      <c r="E115" s="299"/>
      <c r="F115" s="299"/>
      <c r="G115" s="300"/>
      <c r="H115" s="301">
        <f>SUM(H102:I113)</f>
        <v>0</v>
      </c>
      <c r="I115" s="302"/>
    </row>
    <row r="116" spans="1:9" x14ac:dyDescent="0.25">
      <c r="A116" s="6"/>
      <c r="B116" s="31"/>
      <c r="C116" s="31"/>
      <c r="D116" s="31"/>
      <c r="E116" s="119" t="s">
        <v>101</v>
      </c>
      <c r="F116" s="61"/>
      <c r="G116" s="61"/>
      <c r="H116" s="61"/>
      <c r="I116" s="33"/>
    </row>
    <row r="117" spans="1:9" ht="15.75" x14ac:dyDescent="0.25">
      <c r="A117" s="6"/>
      <c r="B117" s="31"/>
      <c r="C117" s="31"/>
      <c r="D117" s="31"/>
      <c r="E117" s="116"/>
      <c r="F117" s="61"/>
      <c r="G117" s="61"/>
      <c r="H117" s="61"/>
      <c r="I117" s="33"/>
    </row>
    <row r="118" spans="1:9" ht="15.75" x14ac:dyDescent="0.25">
      <c r="A118" s="132"/>
      <c r="B118" s="31"/>
      <c r="C118" s="31"/>
      <c r="D118" s="31"/>
      <c r="E118" s="115"/>
      <c r="F118" s="61"/>
      <c r="G118" s="61"/>
      <c r="H118" s="61"/>
      <c r="I118" s="33"/>
    </row>
    <row r="119" spans="1:9" ht="15.75" x14ac:dyDescent="0.25">
      <c r="A119" s="132"/>
      <c r="B119" s="31"/>
      <c r="C119" s="31"/>
      <c r="D119" s="31"/>
      <c r="E119" s="118" t="s">
        <v>140</v>
      </c>
      <c r="F119" s="61"/>
      <c r="G119" s="61"/>
      <c r="H119" s="61"/>
      <c r="I119" s="33"/>
    </row>
    <row r="120" spans="1:9" x14ac:dyDescent="0.25">
      <c r="A120" s="6"/>
      <c r="B120" s="31"/>
      <c r="C120" s="31"/>
      <c r="D120" s="31"/>
      <c r="E120" s="117" t="s">
        <v>136</v>
      </c>
      <c r="F120" s="61"/>
      <c r="G120" s="61"/>
      <c r="H120" s="61"/>
      <c r="I120" s="33"/>
    </row>
    <row r="121" spans="1:9" x14ac:dyDescent="0.25">
      <c r="A121" s="6"/>
      <c r="B121" s="31"/>
      <c r="C121" s="31"/>
      <c r="D121" s="31"/>
      <c r="E121" s="117" t="s">
        <v>137</v>
      </c>
      <c r="F121" s="61"/>
      <c r="G121" s="61"/>
      <c r="H121" s="61"/>
      <c r="I121" s="33"/>
    </row>
    <row r="122" spans="1:9" x14ac:dyDescent="0.25">
      <c r="A122" s="6"/>
      <c r="B122" s="31"/>
      <c r="C122" s="31"/>
      <c r="D122" s="31"/>
      <c r="E122" s="117" t="s">
        <v>138</v>
      </c>
      <c r="F122" s="31"/>
      <c r="G122" s="31"/>
      <c r="H122" s="31"/>
      <c r="I122" s="7"/>
    </row>
    <row r="123" spans="1:9" x14ac:dyDescent="0.25">
      <c r="A123" s="6"/>
      <c r="B123" s="31"/>
      <c r="C123" s="31"/>
      <c r="D123" s="31"/>
      <c r="E123" s="133" t="s">
        <v>141</v>
      </c>
      <c r="F123" s="31"/>
      <c r="G123" s="31"/>
      <c r="H123" s="31"/>
      <c r="I123" s="7"/>
    </row>
    <row r="124" spans="1:9" x14ac:dyDescent="0.25">
      <c r="A124" s="169" t="s">
        <v>139</v>
      </c>
      <c r="B124" s="170"/>
      <c r="C124" s="170"/>
      <c r="D124" s="170"/>
      <c r="E124" s="170"/>
      <c r="F124" s="170"/>
      <c r="G124" s="170"/>
      <c r="H124" s="170"/>
      <c r="I124" s="171"/>
    </row>
    <row r="125" spans="1:9" ht="15.75" thickBot="1" x14ac:dyDescent="0.3">
      <c r="A125" s="28"/>
      <c r="B125" s="75"/>
      <c r="C125" s="75"/>
      <c r="D125" s="75"/>
      <c r="E125" s="75"/>
      <c r="F125" s="75"/>
      <c r="G125" s="75"/>
      <c r="H125" s="75"/>
      <c r="I125" s="24"/>
    </row>
    <row r="126" spans="1:9" x14ac:dyDescent="0.25">
      <c r="D126" s="34"/>
    </row>
    <row r="127" spans="1:9" x14ac:dyDescent="0.25">
      <c r="D127" s="34"/>
    </row>
    <row r="128" spans="1:9" x14ac:dyDescent="0.25">
      <c r="A128" s="35"/>
      <c r="D128" s="34"/>
    </row>
    <row r="129" spans="4:4" x14ac:dyDescent="0.25">
      <c r="D129" s="34"/>
    </row>
    <row r="137" spans="4:4" ht="13.5" customHeight="1" x14ac:dyDescent="0.25"/>
    <row r="138" spans="4:4" ht="13.5" customHeight="1" x14ac:dyDescent="0.25"/>
    <row r="139" spans="4:4" ht="13.5" customHeight="1" x14ac:dyDescent="0.25"/>
    <row r="140" spans="4:4" ht="13.5" customHeight="1" x14ac:dyDescent="0.25"/>
  </sheetData>
  <sheetProtection algorithmName="SHA-512" hashValue="bGFQUIavvNuEd/yfsXx9Dj/X/V7G54sVWu/uxnC7gcYdXDDcho3FgRHpOBz0ncT3Wepsv67NX8rutHTw1GxRCw==" saltValue="fuuJrsUsMwV/hi8Mwob3Yg==" spinCount="100000" sheet="1" objects="1" scenarios="1" selectLockedCells="1"/>
  <mergeCells count="156">
    <mergeCell ref="N25:O25"/>
    <mergeCell ref="A72:B72"/>
    <mergeCell ref="A115:G115"/>
    <mergeCell ref="H115:I115"/>
    <mergeCell ref="B113:C113"/>
    <mergeCell ref="D113:E113"/>
    <mergeCell ref="F113:G113"/>
    <mergeCell ref="H113:I113"/>
    <mergeCell ref="B114:C114"/>
    <mergeCell ref="D114:E114"/>
    <mergeCell ref="F114:G114"/>
    <mergeCell ref="H114:I114"/>
    <mergeCell ref="B111:C111"/>
    <mergeCell ref="D111:E111"/>
    <mergeCell ref="F111:G111"/>
    <mergeCell ref="H111:I111"/>
    <mergeCell ref="B112:C112"/>
    <mergeCell ref="D112:E112"/>
    <mergeCell ref="F112:G112"/>
    <mergeCell ref="H112:I112"/>
    <mergeCell ref="B109:C109"/>
    <mergeCell ref="D109:E109"/>
    <mergeCell ref="F109:G109"/>
    <mergeCell ref="H109:I109"/>
    <mergeCell ref="B110:C110"/>
    <mergeCell ref="D110:E110"/>
    <mergeCell ref="F110:G110"/>
    <mergeCell ref="H110:I110"/>
    <mergeCell ref="B107:C107"/>
    <mergeCell ref="D107:E107"/>
    <mergeCell ref="F107:G107"/>
    <mergeCell ref="H107:I107"/>
    <mergeCell ref="B108:C108"/>
    <mergeCell ref="D108:E108"/>
    <mergeCell ref="F108:G108"/>
    <mergeCell ref="H108:I108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0:C101"/>
    <mergeCell ref="D100:E101"/>
    <mergeCell ref="F100:G101"/>
    <mergeCell ref="H100:I101"/>
    <mergeCell ref="B102:C102"/>
    <mergeCell ref="D102:E102"/>
    <mergeCell ref="F102:G102"/>
    <mergeCell ref="H102:I102"/>
    <mergeCell ref="A71:B71"/>
    <mergeCell ref="A73:B73"/>
    <mergeCell ref="A75:B75"/>
    <mergeCell ref="A78:B78"/>
    <mergeCell ref="A98:I98"/>
    <mergeCell ref="A69:B69"/>
    <mergeCell ref="C69:C70"/>
    <mergeCell ref="D69:E69"/>
    <mergeCell ref="F69:G69"/>
    <mergeCell ref="A70:B70"/>
    <mergeCell ref="D70:E70"/>
    <mergeCell ref="F70:G70"/>
    <mergeCell ref="A59:C59"/>
    <mergeCell ref="A60:C60"/>
    <mergeCell ref="A61:C61"/>
    <mergeCell ref="A62:C62"/>
    <mergeCell ref="A63:C63"/>
    <mergeCell ref="A66:C66"/>
    <mergeCell ref="A53:C53"/>
    <mergeCell ref="A54:C54"/>
    <mergeCell ref="A55:C55"/>
    <mergeCell ref="A56:C56"/>
    <mergeCell ref="A57:C57"/>
    <mergeCell ref="A58:C58"/>
    <mergeCell ref="D50:E50"/>
    <mergeCell ref="F50:G50"/>
    <mergeCell ref="A51:C51"/>
    <mergeCell ref="D51:E51"/>
    <mergeCell ref="F51:G51"/>
    <mergeCell ref="A52:C52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:I3"/>
    <mergeCell ref="A4:I4"/>
    <mergeCell ref="E5:I5"/>
    <mergeCell ref="A6:D6"/>
    <mergeCell ref="E6:I6"/>
    <mergeCell ref="A7:D7"/>
    <mergeCell ref="E7:I7"/>
    <mergeCell ref="A8:D8"/>
    <mergeCell ref="E8:I8"/>
    <mergeCell ref="A9:D9"/>
    <mergeCell ref="E9:I9"/>
    <mergeCell ref="A10:D10"/>
    <mergeCell ref="E10:G10"/>
    <mergeCell ref="H10:I10"/>
    <mergeCell ref="A11:B11"/>
    <mergeCell ref="C11:D11"/>
    <mergeCell ref="E11:I11"/>
    <mergeCell ref="A12:B12"/>
    <mergeCell ref="C12:D12"/>
    <mergeCell ref="E12:I12"/>
    <mergeCell ref="E13:H13"/>
    <mergeCell ref="E14:F14"/>
    <mergeCell ref="G14:H14"/>
    <mergeCell ref="A15:D15"/>
    <mergeCell ref="E15:F15"/>
    <mergeCell ref="G15:H15"/>
    <mergeCell ref="A17:I17"/>
    <mergeCell ref="B18:C18"/>
    <mergeCell ref="D18:G18"/>
    <mergeCell ref="I13:I14"/>
    <mergeCell ref="A24:I24"/>
    <mergeCell ref="A124:I124"/>
    <mergeCell ref="B19:C19"/>
    <mergeCell ref="D19:G19"/>
    <mergeCell ref="B20:C20"/>
    <mergeCell ref="D20:G20"/>
    <mergeCell ref="B21:C21"/>
    <mergeCell ref="D21:G21"/>
    <mergeCell ref="B22:C22"/>
    <mergeCell ref="D22:G22"/>
    <mergeCell ref="A23:I23"/>
    <mergeCell ref="A30:C30"/>
    <mergeCell ref="A27:C27"/>
    <mergeCell ref="A28:C28"/>
    <mergeCell ref="A34:C34"/>
    <mergeCell ref="A35:C35"/>
    <mergeCell ref="A36:C36"/>
    <mergeCell ref="A37:C37"/>
    <mergeCell ref="A38:C38"/>
    <mergeCell ref="A31:C31"/>
    <mergeCell ref="A32:C32"/>
    <mergeCell ref="A33:C33"/>
    <mergeCell ref="A26:C26"/>
    <mergeCell ref="A29:C29"/>
  </mergeCells>
  <hyperlinks>
    <hyperlink ref="E123" r:id="rId1" display="http://www.jigarshahca.in/"/>
  </hyperlinks>
  <printOptions horizontalCentered="1"/>
  <pageMargins left="0.23622047244094491" right="0.19685039370078741" top="0.31496062992125984" bottom="0.27559055118110237" header="0.31496062992125984" footer="0.31496062992125984"/>
  <pageSetup paperSize="9" scale="79" orientation="portrait" r:id="rId2"/>
  <rowBreaks count="1" manualBreakCount="1">
    <brk id="67" max="8" man="1"/>
  </rowBreaks>
  <colBreaks count="1" manualBreakCount="1">
    <brk id="9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zoomScale="115" zoomScaleSheetLayoutView="11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9" sqref="F9"/>
    </sheetView>
  </sheetViews>
  <sheetFormatPr defaultRowHeight="15" x14ac:dyDescent="0.25"/>
  <cols>
    <col min="1" max="1" width="1.85546875" style="1" customWidth="1"/>
    <col min="2" max="2" width="31.85546875" style="1" customWidth="1"/>
    <col min="3" max="3" width="18" style="1" customWidth="1"/>
    <col min="4" max="4" width="19.140625" style="1" customWidth="1"/>
    <col min="5" max="6" width="9.140625" style="1"/>
    <col min="7" max="7" width="15.85546875" style="1" bestFit="1" customWidth="1"/>
    <col min="8" max="8" width="40.7109375" style="1" customWidth="1"/>
    <col min="9" max="9" width="20.42578125" style="1" customWidth="1"/>
    <col min="10" max="16384" width="9.140625" style="1"/>
  </cols>
  <sheetData>
    <row r="1" spans="1:4" ht="15.75" thickBot="1" x14ac:dyDescent="0.3">
      <c r="A1" s="2"/>
      <c r="B1" s="4"/>
      <c r="C1" s="4"/>
      <c r="D1" s="5"/>
    </row>
    <row r="2" spans="1:4" ht="31.5" customHeight="1" x14ac:dyDescent="0.25">
      <c r="A2" s="314" t="s">
        <v>153</v>
      </c>
      <c r="B2" s="315"/>
      <c r="C2" s="315"/>
      <c r="D2" s="316"/>
    </row>
    <row r="3" spans="1:4" ht="15.75" thickBot="1" x14ac:dyDescent="0.3">
      <c r="A3" s="6"/>
      <c r="B3" s="31"/>
      <c r="C3" s="31"/>
      <c r="D3" s="7"/>
    </row>
    <row r="4" spans="1:4" ht="15.75" thickBot="1" x14ac:dyDescent="0.3">
      <c r="A4" s="6"/>
      <c r="B4" s="36" t="s">
        <v>85</v>
      </c>
      <c r="C4" s="37" t="s">
        <v>61</v>
      </c>
      <c r="D4" s="38" t="s">
        <v>61</v>
      </c>
    </row>
    <row r="5" spans="1:4" x14ac:dyDescent="0.25">
      <c r="A5" s="6"/>
      <c r="B5" s="39" t="s">
        <v>86</v>
      </c>
      <c r="C5" s="40"/>
      <c r="D5" s="41"/>
    </row>
    <row r="6" spans="1:4" x14ac:dyDescent="0.25">
      <c r="A6" s="6"/>
      <c r="B6" s="6" t="s">
        <v>87</v>
      </c>
      <c r="C6" s="40"/>
      <c r="D6" s="140">
        <f>SUM('Form-16 Old Regime'!E26:E28)</f>
        <v>0</v>
      </c>
    </row>
    <row r="7" spans="1:4" x14ac:dyDescent="0.25">
      <c r="A7" s="6"/>
      <c r="B7" s="6" t="s">
        <v>88</v>
      </c>
      <c r="C7" s="40"/>
      <c r="D7" s="41"/>
    </row>
    <row r="8" spans="1:4" x14ac:dyDescent="0.25">
      <c r="A8" s="6"/>
      <c r="B8" s="6"/>
      <c r="C8" s="40"/>
      <c r="D8" s="41"/>
    </row>
    <row r="9" spans="1:4" x14ac:dyDescent="0.25">
      <c r="A9" s="6"/>
      <c r="B9" s="6" t="s">
        <v>89</v>
      </c>
      <c r="C9" s="141">
        <f>IF(D6&gt;50000,50000,D6)</f>
        <v>0</v>
      </c>
      <c r="D9" s="41"/>
    </row>
    <row r="10" spans="1:4" x14ac:dyDescent="0.25">
      <c r="A10" s="6"/>
      <c r="B10" s="39"/>
      <c r="C10" s="40"/>
      <c r="D10" s="77">
        <f>D6-C9</f>
        <v>0</v>
      </c>
    </row>
    <row r="11" spans="1:4" x14ac:dyDescent="0.25">
      <c r="A11" s="6"/>
      <c r="B11" s="6"/>
      <c r="C11" s="44"/>
      <c r="D11" s="41"/>
    </row>
    <row r="12" spans="1:4" x14ac:dyDescent="0.25">
      <c r="A12" s="6"/>
      <c r="B12" s="39" t="s">
        <v>90</v>
      </c>
      <c r="C12" s="40">
        <f>'Form-16 Old Regime'!G45</f>
        <v>0</v>
      </c>
      <c r="D12" s="41"/>
    </row>
    <row r="13" spans="1:4" x14ac:dyDescent="0.25">
      <c r="A13" s="6"/>
      <c r="B13" s="6" t="s">
        <v>91</v>
      </c>
      <c r="C13" s="50"/>
      <c r="D13" s="41"/>
    </row>
    <row r="14" spans="1:4" x14ac:dyDescent="0.25">
      <c r="A14" s="6"/>
      <c r="B14" s="79"/>
      <c r="C14" s="42">
        <v>0</v>
      </c>
      <c r="D14" s="41">
        <f>-C14</f>
        <v>0</v>
      </c>
    </row>
    <row r="15" spans="1:4" x14ac:dyDescent="0.25">
      <c r="A15" s="6"/>
      <c r="B15" s="6"/>
      <c r="C15" s="40"/>
      <c r="D15" s="41"/>
    </row>
    <row r="16" spans="1:4" ht="15.75" thickBot="1" x14ac:dyDescent="0.3">
      <c r="A16" s="6"/>
      <c r="B16" s="6"/>
      <c r="C16" s="40"/>
      <c r="D16" s="43"/>
    </row>
    <row r="17" spans="1:4" ht="15.75" thickBot="1" x14ac:dyDescent="0.3">
      <c r="A17" s="6"/>
      <c r="B17" s="45" t="s">
        <v>92</v>
      </c>
      <c r="C17" s="46"/>
      <c r="D17" s="52">
        <f>D10+D14</f>
        <v>0</v>
      </c>
    </row>
    <row r="18" spans="1:4" x14ac:dyDescent="0.25">
      <c r="A18" s="6"/>
      <c r="B18" s="6"/>
      <c r="C18" s="40"/>
      <c r="D18" s="41"/>
    </row>
    <row r="19" spans="1:4" x14ac:dyDescent="0.25">
      <c r="A19" s="6"/>
      <c r="B19" s="6" t="s">
        <v>93</v>
      </c>
      <c r="C19" s="40"/>
      <c r="D19" s="41"/>
    </row>
    <row r="20" spans="1:4" x14ac:dyDescent="0.25">
      <c r="A20" s="6"/>
      <c r="B20" s="6" t="s">
        <v>94</v>
      </c>
      <c r="C20" s="50"/>
      <c r="D20" s="41"/>
    </row>
    <row r="21" spans="1:4" x14ac:dyDescent="0.25">
      <c r="A21" s="6"/>
      <c r="B21" s="6" t="s">
        <v>95</v>
      </c>
      <c r="C21" s="49">
        <v>0</v>
      </c>
      <c r="D21" s="51">
        <v>0</v>
      </c>
    </row>
    <row r="22" spans="1:4" x14ac:dyDescent="0.25">
      <c r="A22" s="6"/>
      <c r="B22" s="6" t="s">
        <v>38</v>
      </c>
      <c r="C22" s="40"/>
      <c r="D22" s="51">
        <v>0</v>
      </c>
    </row>
    <row r="23" spans="1:4" x14ac:dyDescent="0.25">
      <c r="A23" s="6"/>
      <c r="B23" s="6" t="s">
        <v>96</v>
      </c>
      <c r="C23" s="40"/>
      <c r="D23" s="51">
        <v>0</v>
      </c>
    </row>
    <row r="24" spans="1:4" ht="17.25" customHeight="1" thickBot="1" x14ac:dyDescent="0.3">
      <c r="A24" s="6"/>
      <c r="B24" s="6"/>
      <c r="C24" s="40"/>
      <c r="D24" s="41"/>
    </row>
    <row r="25" spans="1:4" ht="19.5" customHeight="1" thickBot="1" x14ac:dyDescent="0.3">
      <c r="A25" s="6"/>
      <c r="B25" s="45" t="s">
        <v>97</v>
      </c>
      <c r="C25" s="46"/>
      <c r="D25" s="52">
        <f>D17-D21-D22</f>
        <v>0</v>
      </c>
    </row>
    <row r="26" spans="1:4" ht="16.5" customHeight="1" x14ac:dyDescent="0.25">
      <c r="A26" s="6"/>
      <c r="B26" s="6"/>
      <c r="C26" s="40"/>
      <c r="D26" s="41"/>
    </row>
    <row r="27" spans="1:4" ht="17.25" customHeight="1" x14ac:dyDescent="0.25">
      <c r="A27" s="6"/>
      <c r="B27" s="6" t="s">
        <v>98</v>
      </c>
      <c r="C27" s="40"/>
      <c r="D27" s="51">
        <f>ROUND(IF(D25&lt;300000,0,IF(D25&lt;600000,(D25-300000)*0.05,IF(D25&lt;900000,(D25-600000)*0.1+15000,IF(D25&lt;1200000,(D25-900000)*0.15+45000,IF(D25&lt;1500000,(D25-1200000)*0.2+90000,IF(D25&gt;=1500000,150000+((D25-1500000)*0.3))))))),0)</f>
        <v>0</v>
      </c>
    </row>
    <row r="28" spans="1:4" ht="17.25" customHeight="1" x14ac:dyDescent="0.25">
      <c r="A28" s="6"/>
      <c r="B28" s="6" t="s">
        <v>105</v>
      </c>
      <c r="C28" s="81"/>
      <c r="D28" s="53" t="str">
        <f>IF((D25&gt;300000)*AND(D25&lt;=700000),MIN(D27,25000),"00")</f>
        <v>00</v>
      </c>
    </row>
    <row r="29" spans="1:4" ht="17.25" customHeight="1" x14ac:dyDescent="0.25">
      <c r="A29" s="6"/>
      <c r="B29" s="6" t="s">
        <v>106</v>
      </c>
      <c r="C29" s="40"/>
      <c r="D29" s="51">
        <f>D27-D28</f>
        <v>0</v>
      </c>
    </row>
    <row r="30" spans="1:4" ht="17.25" customHeight="1" x14ac:dyDescent="0.25">
      <c r="A30" s="6"/>
      <c r="B30" s="6"/>
      <c r="C30" s="40"/>
      <c r="D30" s="51"/>
    </row>
    <row r="31" spans="1:4" ht="16.5" customHeight="1" x14ac:dyDescent="0.25">
      <c r="A31" s="6"/>
      <c r="B31" s="6" t="s">
        <v>107</v>
      </c>
      <c r="C31" s="40"/>
      <c r="D31" s="53">
        <f>ROUND((D29)*0.04,0)</f>
        <v>0</v>
      </c>
    </row>
    <row r="32" spans="1:4" ht="16.5" customHeight="1" x14ac:dyDescent="0.25">
      <c r="A32" s="6"/>
      <c r="B32" s="6"/>
      <c r="C32" s="40"/>
      <c r="D32" s="53"/>
    </row>
    <row r="33" spans="1:9" ht="16.5" customHeight="1" x14ac:dyDescent="0.25">
      <c r="A33" s="6"/>
      <c r="B33" s="39" t="s">
        <v>99</v>
      </c>
      <c r="C33" s="40"/>
      <c r="D33" s="80">
        <f>IF((D29+D30+D31)&lt;0, 0, (D29+D30+D31))</f>
        <v>0</v>
      </c>
    </row>
    <row r="34" spans="1:9" ht="16.5" customHeight="1" x14ac:dyDescent="0.25">
      <c r="A34" s="6"/>
      <c r="B34" s="6"/>
      <c r="C34" s="40"/>
      <c r="D34" s="53"/>
    </row>
    <row r="35" spans="1:9" ht="19.5" customHeight="1" thickBot="1" x14ac:dyDescent="0.3">
      <c r="A35" s="6"/>
      <c r="B35" s="6" t="s">
        <v>108</v>
      </c>
      <c r="C35" s="40"/>
      <c r="D35" s="51">
        <f>+'Form-16 Old Regime'!I93</f>
        <v>0</v>
      </c>
    </row>
    <row r="36" spans="1:9" ht="17.25" customHeight="1" thickBot="1" x14ac:dyDescent="0.3">
      <c r="A36" s="6"/>
      <c r="B36" s="120" t="str">
        <f>IF(D36&gt;0,"Total Tax Payable","Total Tax Refundable")</f>
        <v>Total Tax Refundable</v>
      </c>
      <c r="C36" s="121"/>
      <c r="D36" s="122">
        <f>D33-D35</f>
        <v>0</v>
      </c>
    </row>
    <row r="37" spans="1:9" ht="15.75" customHeight="1" x14ac:dyDescent="0.25">
      <c r="A37" s="6"/>
      <c r="B37" s="6"/>
      <c r="C37" s="40"/>
      <c r="D37" s="51"/>
    </row>
    <row r="38" spans="1:9" ht="15.75" thickBot="1" x14ac:dyDescent="0.3">
      <c r="A38" s="28"/>
      <c r="B38" s="28"/>
      <c r="C38" s="47"/>
      <c r="D38" s="48"/>
    </row>
    <row r="40" spans="1:9" ht="15.75" thickBot="1" x14ac:dyDescent="0.3"/>
    <row r="41" spans="1:9" ht="15.75" thickBot="1" x14ac:dyDescent="0.3">
      <c r="I41" s="54"/>
    </row>
    <row r="44" spans="1:9" x14ac:dyDescent="0.25">
      <c r="A44" s="35"/>
    </row>
  </sheetData>
  <sheetProtection algorithmName="SHA-512" hashValue="EdMwcVFdjEa3P8GO+pQZcrlHNB4N1MTe4DWu5x2hBKYJsizov1RWagOpqDSG1gO/KcGAlgiSqFAGZH9jrCD2rg==" saltValue="F5/0go25s9mf+oTQ4TFCVw==" spinCount="100000" sheet="1" objects="1" scenarios="1" selectLockedCells="1"/>
  <mergeCells count="1">
    <mergeCell ref="A2:D2"/>
  </mergeCells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BreakPreview" zoomScale="160" zoomScaleSheetLayoutView="16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7" sqref="E7"/>
    </sheetView>
  </sheetViews>
  <sheetFormatPr defaultRowHeight="15" x14ac:dyDescent="0.25"/>
  <cols>
    <col min="1" max="1" width="18.5703125" style="1" bestFit="1" customWidth="1"/>
    <col min="2" max="2" width="19.7109375" style="1" customWidth="1"/>
    <col min="3" max="3" width="11.5703125" style="1" bestFit="1" customWidth="1"/>
    <col min="4" max="16384" width="9.140625" style="1"/>
  </cols>
  <sheetData>
    <row r="1" spans="1:3" x14ac:dyDescent="0.25">
      <c r="A1" s="317" t="s">
        <v>150</v>
      </c>
      <c r="B1" s="318"/>
      <c r="C1" s="319"/>
    </row>
    <row r="2" spans="1:3" x14ac:dyDescent="0.25">
      <c r="A2" s="134" t="s">
        <v>152</v>
      </c>
      <c r="B2" s="135" t="s">
        <v>151</v>
      </c>
      <c r="C2" s="136" t="s">
        <v>61</v>
      </c>
    </row>
    <row r="3" spans="1:3" x14ac:dyDescent="0.25">
      <c r="A3" s="137" t="s">
        <v>148</v>
      </c>
      <c r="B3" s="60" t="str">
        <f>IF(C3&gt;0,"Total Tax Payable","Total Tax Refundable")</f>
        <v>Total Tax Refundable</v>
      </c>
      <c r="C3" s="160">
        <f>'Form-16 Old Regime'!I95</f>
        <v>0</v>
      </c>
    </row>
    <row r="4" spans="1:3" ht="15.75" thickBot="1" x14ac:dyDescent="0.3">
      <c r="A4" s="138" t="s">
        <v>149</v>
      </c>
      <c r="B4" s="139" t="str">
        <f>IF(C4&gt;0,"Total Tax Payable","Total Tax Refundable")</f>
        <v>Total Tax Refundable</v>
      </c>
      <c r="C4" s="161">
        <f>'Form-16 New Regime'!D36</f>
        <v>0</v>
      </c>
    </row>
    <row r="6" spans="1:3" x14ac:dyDescent="0.25">
      <c r="C6" s="78"/>
    </row>
  </sheetData>
  <sheetProtection algorithmName="SHA-512" hashValue="QLi9McL+lP1VGHrI9o1fl9a92O08zHa7N+ijBtGTKs+o8tSzlEL1lkbrDlmz0Ex6/lbGJs/BhEdZIn3tiTm1Ug==" saltValue="C++Vx4WMc3PJoJCIQO7pQw==" spinCount="100000" sheet="1" objects="1" scenarios="1" selectLockedCells="1"/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Form-16 Old Regime</vt:lpstr>
      <vt:lpstr>Form-16 New Regime</vt:lpstr>
      <vt:lpstr>Beneficial Scheme</vt:lpstr>
      <vt:lpstr>'Form-16 New Regime'!Print_Area</vt:lpstr>
      <vt:lpstr>'Form-16 Old Regime'!Print_Area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2024-02-05T05:41:56Z</dcterms:modified>
</cp:coreProperties>
</file>